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igor.sekulic\Desktop\BUDZET\BUDZET 2024\CIRILICA\"/>
    </mc:Choice>
  </mc:AlternateContent>
  <xr:revisionPtr revIDLastSave="0" documentId="8_{E5A0CBB8-82C5-4B75-9144-B472DF8B22BF}" xr6:coauthVersionLast="47" xr6:coauthVersionMax="47" xr10:uidLastSave="{00000000-0000-0000-0000-000000000000}"/>
  <bookViews>
    <workbookView xWindow="-120" yWindow="-120" windowWidth="29040" windowHeight="15840" tabRatio="574" xr2:uid="{00000000-000D-0000-FFFF-FFFF00000000}"/>
  </bookViews>
  <sheets>
    <sheet name="Општи дио" sheetId="4" r:id="rId1"/>
    <sheet name="Расходи" sheetId="2" r:id="rId2"/>
    <sheet name="Приходи - Фонд 02" sheetId="14" r:id="rId3"/>
  </sheets>
  <externalReferences>
    <externalReference r:id="rId4"/>
    <externalReference r:id="rId5"/>
    <externalReference r:id="rId6"/>
  </externalReferences>
  <definedNames>
    <definedName name="\T" localSheetId="0">'[1]Key Assumptions'!#REF!</definedName>
    <definedName name="\T" localSheetId="2">'[1]Key Assumptions'!#REF!</definedName>
    <definedName name="\T" localSheetId="1">'[1]Key Assumptions'!#REF!</definedName>
    <definedName name="\T">'[1]Key Assumptions'!#REF!</definedName>
    <definedName name="_xlnm._FilterDatabase" localSheetId="0" hidden="1">'Општи дио'!$A$2:$D$290</definedName>
    <definedName name="_xlnm._FilterDatabase" localSheetId="2" hidden="1">'Приходи - Фонд 02'!$B$1:$B$832</definedName>
    <definedName name="_xlnm._FilterDatabase" localSheetId="1" hidden="1">Расходи!$A$1:$E$4933</definedName>
    <definedName name="ANSWER" localSheetId="0">'[1]Key Assumptions'!#REF!</definedName>
    <definedName name="ANSWER" localSheetId="2">'[1]Key Assumptions'!#REF!</definedName>
    <definedName name="ANSWER" localSheetId="1">'[1]Key Assumptions'!#REF!</definedName>
    <definedName name="ANSWER">'[1]Key Assumptions'!#REF!</definedName>
    <definedName name="CCODE" localSheetId="0">[2]Contents!#REF!</definedName>
    <definedName name="CCODE" localSheetId="2">[2]Contents!#REF!</definedName>
    <definedName name="CCODE" localSheetId="1">[2]Contents!#REF!</definedName>
    <definedName name="CCODE">[2]Contents!#REF!</definedName>
    <definedName name="debtsr" localSheetId="0">#REF!</definedName>
    <definedName name="debtsr" localSheetId="2">#REF!</definedName>
    <definedName name="debtsr" localSheetId="1">#REF!</definedName>
    <definedName name="debtsr">#REF!</definedName>
    <definedName name="DOCFILE" localSheetId="0">[2]Contents!#REF!</definedName>
    <definedName name="DOCFILE" localSheetId="2">[2]Contents!#REF!</definedName>
    <definedName name="DOCFILE" localSheetId="1">[2]Contents!#REF!</definedName>
    <definedName name="DOCFILE">[2]Contents!#REF!</definedName>
    <definedName name="donor" localSheetId="0">#REF!</definedName>
    <definedName name="donor" localSheetId="2">#REF!</definedName>
    <definedName name="donor" localSheetId="1">#REF!</definedName>
    <definedName name="donor">#REF!</definedName>
    <definedName name="EDSSDESCRIPTOR" localSheetId="0">[2]Contents!#REF!</definedName>
    <definedName name="EDSSDESCRIPTOR" localSheetId="2">[2]Contents!#REF!</definedName>
    <definedName name="EDSSDESCRIPTOR" localSheetId="1">[2]Contents!#REF!</definedName>
    <definedName name="EDSSDESCRIPTOR">[2]Contents!#REF!</definedName>
    <definedName name="EDSSFILE" localSheetId="0">[2]Contents!#REF!</definedName>
    <definedName name="EDSSFILE" localSheetId="2">[2]Contents!#REF!</definedName>
    <definedName name="EDSSFILE" localSheetId="1">[2]Contents!#REF!</definedName>
    <definedName name="EDSSFILE">[2]Contents!#REF!</definedName>
    <definedName name="EDSSNAME" localSheetId="0">[2]Contents!#REF!</definedName>
    <definedName name="EDSSNAME" localSheetId="2">[2]Contents!#REF!</definedName>
    <definedName name="EDSSNAME" localSheetId="1">[2]Contents!#REF!</definedName>
    <definedName name="EDSSNAME">[2]Contents!#REF!</definedName>
    <definedName name="EDSSTIME" localSheetId="0">[2]Contents!#REF!</definedName>
    <definedName name="EDSSTIME" localSheetId="2">[2]Contents!#REF!</definedName>
    <definedName name="EDSSTIME" localSheetId="1">[2]Contents!#REF!</definedName>
    <definedName name="EDSSTIME">[2]Contents!#REF!</definedName>
    <definedName name="EISCODE" localSheetId="0">[2]Contents!#REF!</definedName>
    <definedName name="EISCODE" localSheetId="2">[2]Contents!#REF!</definedName>
    <definedName name="EISCODE" localSheetId="1">[2]Contents!#REF!</definedName>
    <definedName name="EISCODE">[2]Contents!#REF!</definedName>
    <definedName name="exportproj" localSheetId="0">#REF!</definedName>
    <definedName name="exportproj" localSheetId="2">#REF!</definedName>
    <definedName name="exportproj" localSheetId="1">#REF!</definedName>
    <definedName name="exportproj">#REF!</definedName>
    <definedName name="exports" localSheetId="0">[2]Exp!#REF!</definedName>
    <definedName name="exports" localSheetId="2">[2]Exp!#REF!</definedName>
    <definedName name="exports" localSheetId="1">[2]Exp!#REF!</definedName>
    <definedName name="exports">[2]Exp!#REF!</definedName>
    <definedName name="importproj." localSheetId="0">#REF!</definedName>
    <definedName name="importproj." localSheetId="2">#REF!</definedName>
    <definedName name="importproj." localSheetId="1">#REF!</definedName>
    <definedName name="importproj.">#REF!</definedName>
    <definedName name="Load_Op">[3]!Load_Op</definedName>
    <definedName name="medtermdates" localSheetId="0">#REF!</definedName>
    <definedName name="medtermdates" localSheetId="2">#REF!</definedName>
    <definedName name="medtermdates" localSheetId="1">#REF!</definedName>
    <definedName name="medtermdates">#REF!</definedName>
    <definedName name="medtermnames" localSheetId="0">#REF!</definedName>
    <definedName name="medtermnames" localSheetId="2">#REF!</definedName>
    <definedName name="medtermnames" localSheetId="1">#REF!</definedName>
    <definedName name="medtermnames">#REF!</definedName>
    <definedName name="medtermnames2" localSheetId="0">#REF!</definedName>
    <definedName name="medtermnames2" localSheetId="2">#REF!</definedName>
    <definedName name="medtermnames2" localSheetId="1">#REF!</definedName>
    <definedName name="medtermnames2">#REF!</definedName>
    <definedName name="NAMES" localSheetId="0">#REF!</definedName>
    <definedName name="NAMES" localSheetId="2">#REF!</definedName>
    <definedName name="NAMES" localSheetId="1">#REF!</definedName>
    <definedName name="NAMES">#REF!</definedName>
    <definedName name="P" localSheetId="0">#REF!</definedName>
    <definedName name="P" localSheetId="2">#REF!</definedName>
    <definedName name="P" localSheetId="1">#REF!</definedName>
    <definedName name="P">#REF!</definedName>
    <definedName name="_xlnm.Print_Area" localSheetId="0">'Општи дио'!$A$1:$D$290</definedName>
    <definedName name="_xlnm.Print_Area" localSheetId="2">'Приходи - Фонд 02'!$A$1:$C$832</definedName>
    <definedName name="_xlnm.Print_Area" localSheetId="1">Расходи!$A$1:$D$4933</definedName>
    <definedName name="_xlnm.Print_Titles" localSheetId="2">'Приходи - Фонд 02'!$2:$4</definedName>
    <definedName name="_xlnm.Print_Titles" localSheetId="1">Расходи!$3:$5</definedName>
    <definedName name="quarterly" localSheetId="0">#REF!</definedName>
    <definedName name="quarterly" localSheetId="2">#REF!</definedName>
    <definedName name="quarterly" localSheetId="1">#REF!</definedName>
    <definedName name="quarterly">#REF!</definedName>
    <definedName name="REGISTERALL" localSheetId="0">[2]Contents!#REF!</definedName>
    <definedName name="REGISTERALL" localSheetId="2">[2]Contents!#REF!</definedName>
    <definedName name="REGISTERALL" localSheetId="1">[2]Contents!#REF!</definedName>
    <definedName name="REGISTERALL">[2]Contents!#REF!</definedName>
    <definedName name="sampletable" localSheetId="0">#REF!</definedName>
    <definedName name="sampletable" localSheetId="2">#REF!</definedName>
    <definedName name="sampletable" localSheetId="1">#REF!</definedName>
    <definedName name="sampletable">#REF!</definedName>
    <definedName name="Save_Op">[3]!Save_Op</definedName>
    <definedName name="SECTORS" localSheetId="0">[2]Contents!#REF!</definedName>
    <definedName name="SECTORS" localSheetId="2">[2]Contents!#REF!</definedName>
    <definedName name="SECTORS" localSheetId="1">[2]Contents!#REF!</definedName>
    <definedName name="SECTORS">[2]Contents!#REF!</definedName>
    <definedName name="sheetname" localSheetId="0">[2]Contents!#REF!</definedName>
    <definedName name="sheetname" localSheetId="2">[2]Contents!#REF!</definedName>
    <definedName name="sheetname" localSheetId="1">[2]Contents!#REF!</definedName>
    <definedName name="sheetname">[2]Contents!#REF!</definedName>
    <definedName name="SR" localSheetId="0">#REF!</definedName>
    <definedName name="SR" localSheetId="2">#REF!</definedName>
    <definedName name="SR" localSheetId="1">#REF!</definedName>
    <definedName name="SR">#REF!</definedName>
    <definedName name="tabletemplate" localSheetId="0">#REF!</definedName>
    <definedName name="tabletemplate" localSheetId="2">#REF!</definedName>
    <definedName name="tabletemplate" localSheetId="1">#REF!</definedName>
    <definedName name="tabletemplate">#REF!</definedName>
    <definedName name="USERNAME" localSheetId="0">[2]Contents!#REF!</definedName>
    <definedName name="USERNAME" localSheetId="2">[2]Contents!#REF!</definedName>
    <definedName name="USERNAME" localSheetId="1">[2]Contents!#REF!</definedName>
    <definedName name="USERNAME">[2]Contents!#REF!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55" i="14" l="1"/>
  <c r="D4929" i="2" l="1"/>
  <c r="D4928" i="2" s="1"/>
  <c r="C4929" i="2"/>
  <c r="C4928" i="2" s="1"/>
  <c r="D4887" i="2"/>
  <c r="C4887" i="2"/>
  <c r="D4853" i="2"/>
  <c r="C4853" i="2"/>
  <c r="D4851" i="2"/>
  <c r="C4851" i="2"/>
  <c r="D4813" i="2"/>
  <c r="C4813" i="2"/>
  <c r="D4732" i="2"/>
  <c r="C4732" i="2"/>
  <c r="D4724" i="2"/>
  <c r="C4724" i="2"/>
  <c r="D4691" i="2"/>
  <c r="C4691" i="2"/>
  <c r="D4680" i="2"/>
  <c r="C4680" i="2"/>
  <c r="D4649" i="2"/>
  <c r="C4649" i="2"/>
  <c r="D4647" i="2"/>
  <c r="C4647" i="2"/>
  <c r="D4604" i="2"/>
  <c r="C4604" i="2"/>
  <c r="D4494" i="2"/>
  <c r="C4494" i="2"/>
  <c r="D4358" i="2"/>
  <c r="C4358" i="2"/>
  <c r="D4355" i="2"/>
  <c r="C4355" i="2"/>
  <c r="D4318" i="2"/>
  <c r="C4318" i="2"/>
  <c r="D4149" i="2"/>
  <c r="C4149" i="2"/>
  <c r="D4049" i="2"/>
  <c r="C4049" i="2"/>
  <c r="D3998" i="2"/>
  <c r="C3998" i="2"/>
  <c r="D3957" i="2"/>
  <c r="C3957" i="2"/>
  <c r="D3917" i="2"/>
  <c r="C3917" i="2"/>
  <c r="D3849" i="2"/>
  <c r="C3849" i="2"/>
  <c r="D3838" i="2"/>
  <c r="C3838" i="2"/>
  <c r="D3740" i="2"/>
  <c r="C3740" i="2"/>
  <c r="D3659" i="2"/>
  <c r="C3659" i="2"/>
  <c r="D3608" i="2"/>
  <c r="C3608" i="2"/>
  <c r="D3606" i="2"/>
  <c r="C3606" i="2"/>
  <c r="D3443" i="2"/>
  <c r="D3442" i="2" s="1"/>
  <c r="C3443" i="2"/>
  <c r="C3442" i="2" s="1"/>
  <c r="D3323" i="2"/>
  <c r="C3323" i="2"/>
  <c r="D3288" i="2"/>
  <c r="C3288" i="2"/>
  <c r="D3259" i="2"/>
  <c r="D3258" i="2" s="1"/>
  <c r="C3259" i="2"/>
  <c r="C3258" i="2" s="1"/>
  <c r="D3229" i="2"/>
  <c r="C3229" i="2"/>
  <c r="D3192" i="2"/>
  <c r="C3192" i="2"/>
  <c r="D3158" i="2"/>
  <c r="C3158" i="2"/>
  <c r="D3155" i="2"/>
  <c r="C3155" i="2"/>
  <c r="D3125" i="2"/>
  <c r="C3120" i="2"/>
  <c r="D3014" i="2"/>
  <c r="C3014" i="2"/>
  <c r="D3011" i="2"/>
  <c r="C3011" i="2"/>
  <c r="D2980" i="2"/>
  <c r="C2980" i="2"/>
  <c r="D2947" i="2"/>
  <c r="C2947" i="2"/>
  <c r="D2916" i="2"/>
  <c r="C2916" i="2"/>
  <c r="D2879" i="2"/>
  <c r="C2879" i="2"/>
  <c r="D2846" i="2"/>
  <c r="C2846" i="2"/>
  <c r="D2813" i="2"/>
  <c r="C2813" i="2"/>
  <c r="D2781" i="2"/>
  <c r="C2781" i="2"/>
  <c r="D2748" i="2"/>
  <c r="C2748" i="2"/>
  <c r="D2718" i="2"/>
  <c r="C2718" i="2"/>
  <c r="D2686" i="2"/>
  <c r="C2686" i="2"/>
  <c r="D2649" i="2"/>
  <c r="C2649" i="2"/>
  <c r="D2610" i="2"/>
  <c r="C2610" i="2"/>
  <c r="D2568" i="2"/>
  <c r="C2568" i="2"/>
  <c r="D2536" i="2"/>
  <c r="C2536" i="2"/>
  <c r="D2507" i="2"/>
  <c r="C2507" i="2"/>
  <c r="D2476" i="2"/>
  <c r="C2476" i="2"/>
  <c r="D2442" i="2"/>
  <c r="C2442" i="2"/>
  <c r="D2379" i="2"/>
  <c r="C2379" i="2"/>
  <c r="D2304" i="2"/>
  <c r="C2304" i="2"/>
  <c r="D2253" i="2"/>
  <c r="C2253" i="2"/>
  <c r="D2224" i="2"/>
  <c r="C2224" i="2"/>
  <c r="D2127" i="2"/>
  <c r="C2127" i="2"/>
  <c r="D2079" i="2"/>
  <c r="C2079" i="2"/>
  <c r="D2051" i="2"/>
  <c r="D2050" i="2" s="1"/>
  <c r="C2051" i="2"/>
  <c r="C2050" i="2" s="1"/>
  <c r="D2048" i="2"/>
  <c r="C2048" i="2"/>
  <c r="D2019" i="2"/>
  <c r="C2019" i="2"/>
  <c r="D1981" i="2"/>
  <c r="C1981" i="2"/>
  <c r="D1948" i="2"/>
  <c r="C1948" i="2"/>
  <c r="D1913" i="2"/>
  <c r="C1913" i="2"/>
  <c r="D1856" i="2"/>
  <c r="D1855" i="2" s="1"/>
  <c r="C1856" i="2"/>
  <c r="C1855" i="2" s="1"/>
  <c r="D1726" i="2"/>
  <c r="C1726" i="2"/>
  <c r="D1460" i="2"/>
  <c r="C1460" i="2"/>
  <c r="D1455" i="2"/>
  <c r="C1455" i="2"/>
  <c r="D1418" i="2"/>
  <c r="C1418" i="2"/>
  <c r="D1367" i="2"/>
  <c r="C1367" i="2"/>
  <c r="D1265" i="2"/>
  <c r="C1265" i="2"/>
  <c r="D1120" i="2"/>
  <c r="C1120" i="2"/>
  <c r="D996" i="2"/>
  <c r="C996" i="2"/>
  <c r="D963" i="2"/>
  <c r="C963" i="2"/>
  <c r="D960" i="2"/>
  <c r="C960" i="2"/>
  <c r="D908" i="2"/>
  <c r="C908" i="2"/>
  <c r="C874" i="2"/>
  <c r="C736" i="2"/>
  <c r="D704" i="2"/>
  <c r="C704" i="2"/>
  <c r="D667" i="2"/>
  <c r="C667" i="2"/>
  <c r="D495" i="2"/>
  <c r="C495" i="2"/>
  <c r="D375" i="2"/>
  <c r="C375" i="2"/>
  <c r="C3540" i="2" l="1"/>
  <c r="C43" i="2" l="1"/>
  <c r="C23" i="2"/>
  <c r="C1314" i="2" l="1"/>
  <c r="C1079" i="2"/>
  <c r="C1037" i="2"/>
  <c r="C3753" i="2"/>
  <c r="C3899" i="2"/>
  <c r="C3588" i="2"/>
  <c r="C3861" i="2"/>
  <c r="C3932" i="2"/>
  <c r="C1577" i="2"/>
  <c r="C1639" i="2"/>
  <c r="C1609" i="2"/>
  <c r="C1673" i="2"/>
  <c r="C1775" i="2"/>
  <c r="C1841" i="2"/>
  <c r="C1871" i="2"/>
  <c r="C1925" i="2"/>
  <c r="C1995" i="2"/>
  <c r="C2033" i="2"/>
  <c r="C2191" i="2"/>
  <c r="C2360" i="2"/>
  <c r="C2393" i="2"/>
  <c r="C2422" i="2"/>
  <c r="C2490" i="2"/>
  <c r="C2521" i="2"/>
  <c r="C2663" i="2"/>
  <c r="C2700" i="2"/>
  <c r="C2730" i="2"/>
  <c r="C2762" i="2"/>
  <c r="C2860" i="2"/>
  <c r="C2893" i="2"/>
  <c r="C2994" i="2"/>
  <c r="C3139" i="2"/>
  <c r="C3206" i="2"/>
  <c r="C3243" i="2"/>
  <c r="C3302" i="2"/>
  <c r="C3337" i="2"/>
  <c r="C3369" i="2"/>
  <c r="C3397" i="2"/>
  <c r="C1141" i="2"/>
  <c r="C1279" i="2"/>
  <c r="C3642" i="2"/>
  <c r="C922" i="2"/>
  <c r="C419" i="2"/>
  <c r="C476" i="2"/>
  <c r="C603" i="2"/>
  <c r="C640" i="2"/>
  <c r="C681" i="2"/>
  <c r="C851" i="2"/>
  <c r="C1433" i="2"/>
  <c r="C3099" i="2"/>
  <c r="C4898" i="2" l="1"/>
  <c r="C2930" i="2" l="1"/>
  <c r="C3429" i="2"/>
  <c r="C19" i="2"/>
  <c r="C888" i="2"/>
  <c r="C2096" i="2"/>
  <c r="C1709" i="2"/>
  <c r="C1806" i="2"/>
  <c r="C2063" i="2"/>
  <c r="C2550" i="2"/>
  <c r="C2582" i="2"/>
  <c r="C2624" i="2"/>
  <c r="C2827" i="2"/>
  <c r="C2961" i="2"/>
  <c r="C2141" i="2"/>
  <c r="C2456" i="2"/>
  <c r="C4467" i="2"/>
  <c r="C3697" i="2"/>
  <c r="C18" i="2" l="1"/>
  <c r="C17" i="2" s="1"/>
  <c r="C1708" i="2" l="1"/>
  <c r="C3271" i="2" l="1"/>
  <c r="C3172" i="2"/>
  <c r="C2795" i="2"/>
  <c r="C1962" i="2"/>
  <c r="C1900" i="2"/>
  <c r="C3728" i="2"/>
  <c r="D1292" i="2"/>
  <c r="C1292" i="2"/>
  <c r="D1283" i="2"/>
  <c r="C1283" i="2"/>
  <c r="C107" i="14"/>
  <c r="C106" i="14" s="1"/>
  <c r="C104" i="14"/>
  <c r="C103" i="14" s="1"/>
  <c r="C101" i="14"/>
  <c r="C99" i="14"/>
  <c r="D1278" i="2"/>
  <c r="D1295" i="2"/>
  <c r="D1299" i="2"/>
  <c r="D1302" i="2"/>
  <c r="D1301" i="2" s="1"/>
  <c r="C98" i="14" l="1"/>
  <c r="C109" i="14" s="1"/>
  <c r="D1277" i="2"/>
  <c r="D1294" i="2"/>
  <c r="D1304" i="2" l="1"/>
  <c r="C2242" i="2"/>
  <c r="C2209" i="2"/>
  <c r="C1810" i="2" l="1"/>
  <c r="C1378" i="2" l="1"/>
  <c r="D1378" i="2"/>
  <c r="D1383" i="2"/>
  <c r="C1399" i="2"/>
  <c r="D1399" i="2"/>
  <c r="C1404" i="2"/>
  <c r="D1404" i="2"/>
  <c r="C1383" i="2" l="1"/>
  <c r="D4489" i="2" l="1"/>
  <c r="C4489" i="2"/>
  <c r="D4433" i="2"/>
  <c r="C4433" i="2"/>
  <c r="D4315" i="2"/>
  <c r="D4313" i="2"/>
  <c r="D4310" i="2"/>
  <c r="D4307" i="2"/>
  <c r="D4294" i="2"/>
  <c r="D4289" i="2"/>
  <c r="D4309" i="2" l="1"/>
  <c r="D4288" i="2"/>
  <c r="C570" i="14" l="1"/>
  <c r="C569" i="14" s="1"/>
  <c r="D2982" i="2"/>
  <c r="D2977" i="2"/>
  <c r="D2976" i="2" s="1"/>
  <c r="D2974" i="2"/>
  <c r="D2965" i="2"/>
  <c r="D2960" i="2"/>
  <c r="C546" i="14"/>
  <c r="C545" i="14" s="1"/>
  <c r="D2918" i="2"/>
  <c r="D2913" i="2"/>
  <c r="D2911" i="2"/>
  <c r="D2908" i="2"/>
  <c r="D2897" i="2"/>
  <c r="D2892" i="2"/>
  <c r="C522" i="14"/>
  <c r="C521" i="14" s="1"/>
  <c r="D2848" i="2"/>
  <c r="D2842" i="2"/>
  <c r="D2841" i="2" s="1"/>
  <c r="D2831" i="2"/>
  <c r="D2826" i="2"/>
  <c r="C510" i="14"/>
  <c r="C509" i="14" s="1"/>
  <c r="D2815" i="2"/>
  <c r="D2810" i="2"/>
  <c r="D2809" i="2" s="1"/>
  <c r="D2799" i="2"/>
  <c r="D2794" i="2"/>
  <c r="C462" i="14"/>
  <c r="C461" i="14" s="1"/>
  <c r="D2688" i="2"/>
  <c r="D2683" i="2"/>
  <c r="D2681" i="2"/>
  <c r="D2678" i="2"/>
  <c r="D2667" i="2"/>
  <c r="D2662" i="2"/>
  <c r="C450" i="14"/>
  <c r="C449" i="14" s="1"/>
  <c r="D2651" i="2"/>
  <c r="D2646" i="2"/>
  <c r="D2644" i="2"/>
  <c r="D2642" i="2"/>
  <c r="D2639" i="2"/>
  <c r="D2628" i="2"/>
  <c r="D2623" i="2"/>
  <c r="C438" i="14"/>
  <c r="C437" i="14" s="1"/>
  <c r="D2612" i="2"/>
  <c r="D2607" i="2"/>
  <c r="D2605" i="2"/>
  <c r="D2601" i="2"/>
  <c r="D2598" i="2"/>
  <c r="D2586" i="2"/>
  <c r="D2581" i="2"/>
  <c r="C354" i="14"/>
  <c r="C353" i="14" s="1"/>
  <c r="D2381" i="2"/>
  <c r="D2376" i="2"/>
  <c r="D2375" i="2" s="1"/>
  <c r="D2364" i="2"/>
  <c r="D2359" i="2"/>
  <c r="C269" i="14"/>
  <c r="C267" i="14"/>
  <c r="C264" i="14"/>
  <c r="C263" i="14" s="1"/>
  <c r="C261" i="14"/>
  <c r="C260" i="14" s="1"/>
  <c r="C258" i="14"/>
  <c r="C256" i="14"/>
  <c r="C254" i="14"/>
  <c r="D2226" i="2"/>
  <c r="D2221" i="2"/>
  <c r="D2220" i="2" s="1"/>
  <c r="D2218" i="2"/>
  <c r="D2214" i="2"/>
  <c r="D2211" i="2"/>
  <c r="D2209" i="2"/>
  <c r="D2195" i="2"/>
  <c r="D2190" i="2"/>
  <c r="C212" i="14"/>
  <c r="C210" i="14"/>
  <c r="C207" i="14"/>
  <c r="C206" i="14" s="1"/>
  <c r="C204" i="14"/>
  <c r="C203" i="14" s="1"/>
  <c r="C201" i="14"/>
  <c r="C199" i="14"/>
  <c r="D2129" i="2"/>
  <c r="D2124" i="2"/>
  <c r="D2123" i="2" s="1"/>
  <c r="D2121" i="2"/>
  <c r="D2118" i="2"/>
  <c r="D2115" i="2"/>
  <c r="D2100" i="2"/>
  <c r="D2095" i="2"/>
  <c r="C152" i="14"/>
  <c r="C151" i="14" s="1"/>
  <c r="D2680" i="2" l="1"/>
  <c r="D2213" i="2"/>
  <c r="D2117" i="2"/>
  <c r="C253" i="14"/>
  <c r="C266" i="14"/>
  <c r="C198" i="14"/>
  <c r="D2891" i="2"/>
  <c r="D2223" i="2"/>
  <c r="C209" i="14"/>
  <c r="D2661" i="2"/>
  <c r="D2825" i="2"/>
  <c r="D2648" i="2"/>
  <c r="D2812" i="2"/>
  <c r="D2126" i="2"/>
  <c r="D2378" i="2"/>
  <c r="D2622" i="2"/>
  <c r="D2685" i="2"/>
  <c r="D2959" i="2"/>
  <c r="D2189" i="2"/>
  <c r="D2358" i="2"/>
  <c r="D2793" i="2"/>
  <c r="D2094" i="2"/>
  <c r="D2580" i="2"/>
  <c r="D2979" i="2"/>
  <c r="D2641" i="2"/>
  <c r="D2845" i="2"/>
  <c r="D2609" i="2"/>
  <c r="D2907" i="2"/>
  <c r="D2600" i="2"/>
  <c r="D2915" i="2"/>
  <c r="C601" i="14" l="1"/>
  <c r="C600" i="14" s="1"/>
  <c r="C598" i="14"/>
  <c r="C597" i="14"/>
  <c r="C595" i="14"/>
  <c r="C594" i="14" s="1"/>
  <c r="D3098" i="2"/>
  <c r="C3098" i="2"/>
  <c r="D3127" i="2"/>
  <c r="D3123" i="2"/>
  <c r="D3121" i="2"/>
  <c r="D3117" i="2"/>
  <c r="D3116" i="2" s="1"/>
  <c r="D3103" i="2"/>
  <c r="C604" i="14" l="1"/>
  <c r="D3097" i="2"/>
  <c r="D3119" i="2"/>
  <c r="D3129" i="2" l="1"/>
  <c r="D588" i="2" l="1"/>
  <c r="C588" i="2"/>
  <c r="C3123" i="2" l="1"/>
  <c r="C3117" i="2"/>
  <c r="C3116" i="2" l="1"/>
  <c r="D2037" i="2" l="1"/>
  <c r="C2037" i="2"/>
  <c r="D2016" i="2" l="1"/>
  <c r="C2016" i="2"/>
  <c r="C2892" i="2" l="1"/>
  <c r="D527" i="2" l="1"/>
  <c r="C527" i="2"/>
  <c r="D516" i="2"/>
  <c r="C516" i="2"/>
  <c r="D1822" i="2" l="1"/>
  <c r="C1822" i="2"/>
  <c r="D3682" i="2" l="1"/>
  <c r="C3682" i="2"/>
  <c r="D1457" i="2" l="1"/>
  <c r="D1454" i="2" s="1"/>
  <c r="C1457" i="2"/>
  <c r="C1454" i="2" s="1"/>
  <c r="C1036" i="2" l="1"/>
  <c r="D1036" i="2"/>
  <c r="D3730" i="2" l="1"/>
  <c r="D4471" i="2" l="1"/>
  <c r="C4471" i="2"/>
  <c r="D3320" i="2" l="1"/>
  <c r="C3320" i="2"/>
  <c r="D4770" i="2" l="1"/>
  <c r="C4770" i="2"/>
  <c r="D2934" i="2" l="1"/>
  <c r="C2934" i="2"/>
  <c r="D4898" i="2"/>
  <c r="D4750" i="2"/>
  <c r="C4750" i="2"/>
  <c r="C3752" i="2"/>
  <c r="D3752" i="2"/>
  <c r="D4586" i="2" l="1"/>
  <c r="C4586" i="2"/>
  <c r="D4512" i="2"/>
  <c r="C4512" i="2"/>
  <c r="D4320" i="2"/>
  <c r="D4317" i="2" s="1"/>
  <c r="D4322" i="2" s="1"/>
  <c r="C4320" i="2"/>
  <c r="D1412" i="2"/>
  <c r="C1412" i="2"/>
  <c r="D955" i="2"/>
  <c r="C955" i="2"/>
  <c r="D1156" i="2"/>
  <c r="D1155" i="2" s="1"/>
  <c r="C1156" i="2"/>
  <c r="C1155" i="2" s="1"/>
  <c r="C2095" i="2" l="1"/>
  <c r="D3415" i="2" l="1"/>
  <c r="C3415" i="2"/>
  <c r="C3373" i="2"/>
  <c r="C3382" i="2"/>
  <c r="C3381" i="2" s="1"/>
  <c r="C3385" i="2"/>
  <c r="C648" i="14"/>
  <c r="C647" i="14" s="1"/>
  <c r="D3256" i="2"/>
  <c r="D3255" i="2" s="1"/>
  <c r="D3247" i="2"/>
  <c r="D3242" i="2"/>
  <c r="C498" i="14"/>
  <c r="C497" i="14" s="1"/>
  <c r="D2783" i="2"/>
  <c r="D2778" i="2"/>
  <c r="D2777" i="2" s="1"/>
  <c r="D2766" i="2"/>
  <c r="D2761" i="2"/>
  <c r="C3384" i="2" l="1"/>
  <c r="D2780" i="2"/>
  <c r="D3241" i="2"/>
  <c r="D2760" i="2"/>
  <c r="D2265" i="2"/>
  <c r="D2262" i="2"/>
  <c r="D2259" i="2"/>
  <c r="D2256" i="2"/>
  <c r="D2255" i="2" s="1"/>
  <c r="D2242" i="2"/>
  <c r="D2237" i="2"/>
  <c r="D2236" i="2" l="1"/>
  <c r="D2261" i="2"/>
  <c r="C809" i="14" l="1"/>
  <c r="C808" i="14" s="1"/>
  <c r="C806" i="14"/>
  <c r="C805" i="14" s="1"/>
  <c r="C803" i="14"/>
  <c r="C802" i="14" s="1"/>
  <c r="C801" i="14"/>
  <c r="C800" i="14" s="1"/>
  <c r="C798" i="14"/>
  <c r="C785" i="14"/>
  <c r="C784" i="14" s="1"/>
  <c r="D3739" i="2"/>
  <c r="D3727" i="2"/>
  <c r="C797" i="14" l="1"/>
  <c r="C812" i="14" s="1"/>
  <c r="D3726" i="2"/>
  <c r="D3787" i="2"/>
  <c r="D3784" i="2"/>
  <c r="D3781" i="2"/>
  <c r="D3779" i="2"/>
  <c r="D3776" i="2"/>
  <c r="D3772" i="2"/>
  <c r="D3770" i="2"/>
  <c r="D3768" i="2"/>
  <c r="D3757" i="2"/>
  <c r="C3784" i="2"/>
  <c r="C3781" i="2"/>
  <c r="C3770" i="2"/>
  <c r="C3768" i="2"/>
  <c r="C773" i="14"/>
  <c r="C772" i="14" s="1"/>
  <c r="C771" i="14"/>
  <c r="C770" i="14" s="1"/>
  <c r="C769" i="14" s="1"/>
  <c r="D3716" i="2"/>
  <c r="D3715" i="2" s="1"/>
  <c r="D3712" i="2"/>
  <c r="D3711" i="2" s="1"/>
  <c r="D3701" i="2"/>
  <c r="D3696" i="2"/>
  <c r="C3696" i="2"/>
  <c r="C754" i="14"/>
  <c r="C758" i="14"/>
  <c r="C757" i="14" s="1"/>
  <c r="C752" i="14"/>
  <c r="C751" i="14" s="1"/>
  <c r="C750" i="14"/>
  <c r="C749" i="14" s="1"/>
  <c r="C748" i="14" s="1"/>
  <c r="D3663" i="2"/>
  <c r="D3685" i="2"/>
  <c r="D3681" i="2" s="1"/>
  <c r="D3679" i="2"/>
  <c r="D3677" i="2"/>
  <c r="D3671" i="2"/>
  <c r="D3668" i="2"/>
  <c r="D3667" i="2" s="1"/>
  <c r="D3665" i="2"/>
  <c r="D3661" i="2"/>
  <c r="D3646" i="2"/>
  <c r="D3641" i="2"/>
  <c r="C3663" i="2"/>
  <c r="D3670" i="2" l="1"/>
  <c r="C761" i="14"/>
  <c r="D3775" i="2"/>
  <c r="D3751" i="2"/>
  <c r="D3695" i="2"/>
  <c r="D3718" i="2" s="1"/>
  <c r="D3783" i="2"/>
  <c r="D3640" i="2"/>
  <c r="D3687" i="2" l="1"/>
  <c r="C736" i="14" l="1"/>
  <c r="C732" i="14"/>
  <c r="C729" i="14"/>
  <c r="C728" i="14" s="1"/>
  <c r="C726" i="14"/>
  <c r="C725" i="14" s="1"/>
  <c r="C723" i="14"/>
  <c r="C722" i="14"/>
  <c r="C721" i="14" s="1"/>
  <c r="C720" i="14"/>
  <c r="C719" i="14" s="1"/>
  <c r="D3631" i="2"/>
  <c r="D3626" i="2"/>
  <c r="D3624" i="2"/>
  <c r="D3620" i="2"/>
  <c r="D3619" i="2"/>
  <c r="D3618" i="2"/>
  <c r="D3614" i="2"/>
  <c r="D3613" i="2" s="1"/>
  <c r="D3611" i="2"/>
  <c r="D3604" i="2"/>
  <c r="D3592" i="2"/>
  <c r="D3591" i="2"/>
  <c r="D3590" i="2"/>
  <c r="D3589" i="2"/>
  <c r="D3588" i="2"/>
  <c r="C731" i="14" l="1"/>
  <c r="D3623" i="2"/>
  <c r="D3630" i="2"/>
  <c r="D3625" i="2" s="1"/>
  <c r="D3587" i="2"/>
  <c r="D3586" i="2" s="1"/>
  <c r="D3617" i="2"/>
  <c r="D3616" i="2" s="1"/>
  <c r="C718" i="14"/>
  <c r="D3632" i="2" l="1"/>
  <c r="D1336" i="2"/>
  <c r="D1335" i="2" s="1"/>
  <c r="D1333" i="2"/>
  <c r="D1330" i="2"/>
  <c r="D1328" i="2"/>
  <c r="D1313" i="2"/>
  <c r="D1223" i="2"/>
  <c r="C1223" i="2"/>
  <c r="C87" i="14"/>
  <c r="C86" i="14" s="1"/>
  <c r="D1229" i="2"/>
  <c r="D1228" i="2" s="1"/>
  <c r="D1226" i="2"/>
  <c r="D1216" i="2"/>
  <c r="D1215" i="2"/>
  <c r="D1211" i="2"/>
  <c r="D1204" i="2"/>
  <c r="D1176" i="2"/>
  <c r="C1176" i="2"/>
  <c r="C1145" i="2"/>
  <c r="C1160" i="2"/>
  <c r="C1159" i="2" s="1"/>
  <c r="C75" i="14"/>
  <c r="C73" i="14"/>
  <c r="D1054" i="2"/>
  <c r="C1054" i="2"/>
  <c r="D1067" i="2"/>
  <c r="D1065" i="2"/>
  <c r="D1062" i="2"/>
  <c r="D1057" i="2"/>
  <c r="D1041" i="2"/>
  <c r="D1035" i="2" l="1"/>
  <c r="D1209" i="2"/>
  <c r="D1203" i="2" s="1"/>
  <c r="D1318" i="2"/>
  <c r="D1312" i="2" s="1"/>
  <c r="D1064" i="2"/>
  <c r="D1056" i="2"/>
  <c r="D1329" i="2"/>
  <c r="D1222" i="2"/>
  <c r="C72" i="14"/>
  <c r="D1338" i="2" l="1"/>
  <c r="D1069" i="2"/>
  <c r="C3966" i="2" l="1"/>
  <c r="C3964" i="2"/>
  <c r="C3961" i="2"/>
  <c r="C3959" i="2"/>
  <c r="C3954" i="2"/>
  <c r="C3951" i="2"/>
  <c r="C3949" i="2"/>
  <c r="C3936" i="2"/>
  <c r="C3931" i="2"/>
  <c r="C3930" i="2" s="1"/>
  <c r="C3953" i="2" l="1"/>
  <c r="C3963" i="2"/>
  <c r="C3956" i="2"/>
  <c r="D2478" i="2" l="1"/>
  <c r="D2472" i="2"/>
  <c r="D2471" i="2" s="1"/>
  <c r="D2460" i="2"/>
  <c r="D2455" i="2"/>
  <c r="D2021" i="2"/>
  <c r="D2013" i="2"/>
  <c r="D2012" i="2" s="1"/>
  <c r="D2010" i="2"/>
  <c r="D1999" i="2"/>
  <c r="D1994" i="2"/>
  <c r="D743" i="2"/>
  <c r="D742" i="2" s="1"/>
  <c r="D740" i="2"/>
  <c r="D738" i="2"/>
  <c r="D722" i="2"/>
  <c r="D717" i="2"/>
  <c r="D706" i="2"/>
  <c r="D701" i="2"/>
  <c r="D698" i="2"/>
  <c r="D697" i="2" s="1"/>
  <c r="D685" i="2"/>
  <c r="D680" i="2"/>
  <c r="D628" i="2"/>
  <c r="D627" i="2" s="1"/>
  <c r="D625" i="2"/>
  <c r="D622" i="2"/>
  <c r="D621" i="2" s="1"/>
  <c r="D607" i="2"/>
  <c r="D602" i="2"/>
  <c r="D1993" i="2" l="1"/>
  <c r="D2018" i="2"/>
  <c r="D716" i="2"/>
  <c r="D601" i="2"/>
  <c r="D703" i="2"/>
  <c r="D2475" i="2"/>
  <c r="D737" i="2"/>
  <c r="D679" i="2"/>
  <c r="D2454" i="2"/>
  <c r="D745" i="2" l="1"/>
  <c r="C244" i="2"/>
  <c r="C243" i="2" s="1"/>
  <c r="C251" i="2" s="1"/>
  <c r="D244" i="2"/>
  <c r="D243" i="2" s="1"/>
  <c r="D251" i="2" s="1"/>
  <c r="D459" i="2" l="1"/>
  <c r="C459" i="2"/>
  <c r="D125" i="2" l="1"/>
  <c r="C125" i="2"/>
  <c r="D2717" i="2" l="1"/>
  <c r="C61" i="14"/>
  <c r="C60" i="14" s="1"/>
  <c r="C58" i="14"/>
  <c r="C55" i="14"/>
  <c r="C52" i="14"/>
  <c r="C51" i="14" s="1"/>
  <c r="D965" i="2"/>
  <c r="D959" i="2"/>
  <c r="D957" i="2"/>
  <c r="D949" i="2"/>
  <c r="D946" i="2"/>
  <c r="D945" i="2" s="1"/>
  <c r="D943" i="2"/>
  <c r="D941" i="2"/>
  <c r="D926" i="2"/>
  <c r="D921" i="2"/>
  <c r="D948" i="2" l="1"/>
  <c r="D920" i="2"/>
  <c r="C54" i="14"/>
  <c r="D962" i="2"/>
  <c r="C342" i="14" l="1"/>
  <c r="C340" i="14"/>
  <c r="C337" i="14"/>
  <c r="C336" i="14" s="1"/>
  <c r="C334" i="14"/>
  <c r="C333" i="14" s="1"/>
  <c r="C331" i="14"/>
  <c r="C329" i="14"/>
  <c r="C327" i="14"/>
  <c r="D2347" i="2"/>
  <c r="D2346" i="2" s="1"/>
  <c r="C2347" i="2"/>
  <c r="C2346" i="2" s="1"/>
  <c r="D2344" i="2"/>
  <c r="D2343" i="2" s="1"/>
  <c r="D2341" i="2"/>
  <c r="D2337" i="2"/>
  <c r="D2333" i="2"/>
  <c r="D2322" i="2"/>
  <c r="D2317" i="2"/>
  <c r="C326" i="14" l="1"/>
  <c r="D2316" i="2"/>
  <c r="D2336" i="2"/>
  <c r="C339" i="14"/>
  <c r="C242" i="14"/>
  <c r="C240" i="14"/>
  <c r="C237" i="14"/>
  <c r="C236" i="14" s="1"/>
  <c r="C234" i="14"/>
  <c r="C233" i="14" s="1"/>
  <c r="C231" i="14"/>
  <c r="C230" i="14" s="1"/>
  <c r="C228" i="14"/>
  <c r="C226" i="14"/>
  <c r="C224" i="14"/>
  <c r="C223" i="14" s="1"/>
  <c r="D2176" i="2"/>
  <c r="C2176" i="2"/>
  <c r="D2179" i="2"/>
  <c r="D2173" i="2"/>
  <c r="D2172" i="2" s="1"/>
  <c r="D2170" i="2"/>
  <c r="D2165" i="2"/>
  <c r="D2162" i="2"/>
  <c r="D2160" i="2"/>
  <c r="D2145" i="2"/>
  <c r="D2140" i="2"/>
  <c r="C239" i="14" l="1"/>
  <c r="D2175" i="2"/>
  <c r="D2164" i="2"/>
  <c r="D2139" i="2"/>
  <c r="D4734" i="2" l="1"/>
  <c r="D4729" i="2"/>
  <c r="D4727" i="2"/>
  <c r="D4726" i="2" s="1"/>
  <c r="D4723" i="2"/>
  <c r="D4721" i="2"/>
  <c r="D4709" i="2"/>
  <c r="D4704" i="2"/>
  <c r="D4703" i="2" l="1"/>
  <c r="D4731" i="2"/>
  <c r="C3865" i="2" l="1"/>
  <c r="C133" i="4" l="1"/>
  <c r="C131" i="4"/>
  <c r="C81" i="4"/>
  <c r="D290" i="4"/>
  <c r="D68" i="4"/>
  <c r="D252" i="4"/>
  <c r="D60" i="4" s="1"/>
  <c r="D133" i="4"/>
  <c r="D131" i="4"/>
  <c r="D122" i="4"/>
  <c r="D23" i="4" s="1"/>
  <c r="D112" i="4"/>
  <c r="D111" i="4" s="1"/>
  <c r="D20" i="4" s="1"/>
  <c r="D19" i="4" s="1"/>
  <c r="D109" i="4"/>
  <c r="D18" i="4" s="1"/>
  <c r="D89" i="4"/>
  <c r="D12" i="4" s="1"/>
  <c r="D87" i="4"/>
  <c r="D11" i="4" s="1"/>
  <c r="D83" i="4"/>
  <c r="D9" i="4" s="1"/>
  <c r="D81" i="4"/>
  <c r="D8" i="4" s="1"/>
  <c r="C290" i="4"/>
  <c r="C252" i="4"/>
  <c r="C112" i="4"/>
  <c r="C111" i="4" s="1"/>
  <c r="C89" i="4"/>
  <c r="C68" i="4"/>
  <c r="C109" i="4" l="1"/>
  <c r="C106" i="4"/>
  <c r="C87" i="4"/>
  <c r="C136" i="4"/>
  <c r="C20" i="4"/>
  <c r="C127" i="4"/>
  <c r="C12" i="4"/>
  <c r="C8" i="4"/>
  <c r="D127" i="4"/>
  <c r="D126" i="4" s="1"/>
  <c r="C83" i="4"/>
  <c r="D136" i="4"/>
  <c r="D135" i="4" s="1"/>
  <c r="D42" i="4" s="1"/>
  <c r="D78" i="4"/>
  <c r="D7" i="4" s="1"/>
  <c r="C256" i="4"/>
  <c r="D106" i="4"/>
  <c r="D17" i="4" s="1"/>
  <c r="D261" i="4"/>
  <c r="D64" i="4" s="1"/>
  <c r="D256" i="4"/>
  <c r="D63" i="4" s="1"/>
  <c r="D116" i="4"/>
  <c r="D115" i="4" s="1"/>
  <c r="C116" i="4"/>
  <c r="C60" i="4"/>
  <c r="D4923" i="2"/>
  <c r="D4922" i="2" s="1"/>
  <c r="D4920" i="2"/>
  <c r="D4918" i="2"/>
  <c r="D4915" i="2"/>
  <c r="D4914" i="2" s="1"/>
  <c r="D4904" i="2"/>
  <c r="D4903" i="2" s="1"/>
  <c r="D4897" i="2"/>
  <c r="D4886" i="2"/>
  <c r="D4879" i="2"/>
  <c r="D4878" i="2" s="1"/>
  <c r="D4876" i="2"/>
  <c r="D4871" i="2"/>
  <c r="D4859" i="2"/>
  <c r="D4856" i="2"/>
  <c r="D4846" i="2"/>
  <c r="D4840" i="2"/>
  <c r="D4837" i="2"/>
  <c r="D4835" i="2"/>
  <c r="D4831" i="2"/>
  <c r="D4822" i="2"/>
  <c r="D4815" i="2"/>
  <c r="D4810" i="2"/>
  <c r="D4807" i="2"/>
  <c r="D4802" i="2"/>
  <c r="D4798" i="2"/>
  <c r="D4795" i="2"/>
  <c r="D4792" i="2"/>
  <c r="D4772" i="2"/>
  <c r="D4745" i="2"/>
  <c r="D4693" i="2"/>
  <c r="D4688" i="2"/>
  <c r="D4686" i="2"/>
  <c r="D4683" i="2"/>
  <c r="D4682" i="2" s="1"/>
  <c r="D4678" i="2"/>
  <c r="D4665" i="2"/>
  <c r="D4660" i="2"/>
  <c r="D4644" i="2"/>
  <c r="D4641" i="2"/>
  <c r="D4638" i="2"/>
  <c r="D4636" i="2"/>
  <c r="D4622" i="2"/>
  <c r="D4617" i="2"/>
  <c r="D4606" i="2"/>
  <c r="D4601" i="2"/>
  <c r="D4598" i="2"/>
  <c r="D4592" i="2"/>
  <c r="D4583" i="2"/>
  <c r="D4569" i="2"/>
  <c r="D4564" i="2"/>
  <c r="D4561" i="2"/>
  <c r="D4559" i="2"/>
  <c r="D4546" i="2"/>
  <c r="D4541" i="2"/>
  <c r="D4530" i="2"/>
  <c r="D4529" i="2" s="1"/>
  <c r="D4527" i="2"/>
  <c r="D4525" i="2"/>
  <c r="D4507" i="2"/>
  <c r="D4506" i="2" s="1"/>
  <c r="D4496" i="2"/>
  <c r="D4491" i="2"/>
  <c r="D4484" i="2"/>
  <c r="D4483" i="2" s="1"/>
  <c r="D4466" i="2"/>
  <c r="D4465" i="2" s="1"/>
  <c r="D4455" i="2"/>
  <c r="D4453" i="2"/>
  <c r="D4450" i="2"/>
  <c r="D4449" i="2" s="1"/>
  <c r="D4447" i="2"/>
  <c r="D4445" i="2"/>
  <c r="D4441" i="2"/>
  <c r="D4439" i="2"/>
  <c r="D4435" i="2"/>
  <c r="D4418" i="2"/>
  <c r="D4413" i="2"/>
  <c r="D4402" i="2"/>
  <c r="D4401" i="2" s="1"/>
  <c r="D4399" i="2"/>
  <c r="D4397" i="2"/>
  <c r="D4395" i="2"/>
  <c r="D4381" i="2"/>
  <c r="D4376" i="2"/>
  <c r="D4365" i="2"/>
  <c r="D4363" i="2"/>
  <c r="D4360" i="2"/>
  <c r="D4354" i="2"/>
  <c r="D4349" i="2"/>
  <c r="D4347" i="2"/>
  <c r="D4336" i="2"/>
  <c r="D4331" i="2"/>
  <c r="D4278" i="2"/>
  <c r="D4277" i="2" s="1"/>
  <c r="D4275" i="2"/>
  <c r="D4273" i="2"/>
  <c r="D4270" i="2"/>
  <c r="D4267" i="2"/>
  <c r="D4263" i="2"/>
  <c r="D4251" i="2"/>
  <c r="D4246" i="2"/>
  <c r="D4235" i="2"/>
  <c r="D4234" i="2" s="1"/>
  <c r="D4232" i="2"/>
  <c r="D4230" i="2"/>
  <c r="D4227" i="2"/>
  <c r="D4225" i="2"/>
  <c r="D4212" i="2"/>
  <c r="D4207" i="2"/>
  <c r="D4196" i="2"/>
  <c r="D4195" i="2" s="1"/>
  <c r="D4193" i="2"/>
  <c r="D4191" i="2"/>
  <c r="D4188" i="2"/>
  <c r="D4185" i="2"/>
  <c r="D4183" i="2"/>
  <c r="D4181" i="2"/>
  <c r="D4168" i="2"/>
  <c r="D4163" i="2"/>
  <c r="D4152" i="2"/>
  <c r="D4146" i="2"/>
  <c r="D4145" i="2" s="1"/>
  <c r="D4143" i="2"/>
  <c r="D4140" i="2"/>
  <c r="D4133" i="2"/>
  <c r="D4132" i="2" s="1"/>
  <c r="D4129" i="2"/>
  <c r="D4124" i="2"/>
  <c r="D4120" i="2"/>
  <c r="D4118" i="2"/>
  <c r="D4104" i="2"/>
  <c r="D4099" i="2"/>
  <c r="D4088" i="2"/>
  <c r="D4087" i="2" s="1"/>
  <c r="D4085" i="2"/>
  <c r="D4083" i="2"/>
  <c r="D4081" i="2"/>
  <c r="D4068" i="2"/>
  <c r="D4063" i="2"/>
  <c r="D4052" i="2"/>
  <c r="D4046" i="2"/>
  <c r="D4044" i="2"/>
  <c r="D4041" i="2"/>
  <c r="D4039" i="2"/>
  <c r="D4037" i="2"/>
  <c r="D4034" i="2"/>
  <c r="D4020" i="2"/>
  <c r="D4015" i="2"/>
  <c r="D4004" i="2"/>
  <c r="D4003" i="2" s="1"/>
  <c r="D4001" i="2"/>
  <c r="D3995" i="2"/>
  <c r="D3982" i="2"/>
  <c r="D3977" i="2"/>
  <c r="D3966" i="2"/>
  <c r="D3964" i="2"/>
  <c r="D3961" i="2"/>
  <c r="D3959" i="2"/>
  <c r="D3954" i="2"/>
  <c r="D3953" i="2" s="1"/>
  <c r="D3951" i="2"/>
  <c r="D3949" i="2"/>
  <c r="D3936" i="2"/>
  <c r="D3931" i="2"/>
  <c r="D3920" i="2"/>
  <c r="D3919" i="2" s="1"/>
  <c r="D3916" i="2"/>
  <c r="D3903" i="2"/>
  <c r="D3898" i="2"/>
  <c r="D3887" i="2"/>
  <c r="D3886" i="2" s="1"/>
  <c r="D3884" i="2"/>
  <c r="D3882" i="2"/>
  <c r="D3879" i="2"/>
  <c r="D3865" i="2"/>
  <c r="D3860" i="2"/>
  <c r="D3847" i="2"/>
  <c r="D3844" i="2"/>
  <c r="D3841" i="2"/>
  <c r="D3827" i="2"/>
  <c r="D3824" i="2"/>
  <c r="D3817" i="2"/>
  <c r="D3815" i="2"/>
  <c r="D3803" i="2"/>
  <c r="D3798" i="2"/>
  <c r="D3575" i="2"/>
  <c r="D3572" i="2"/>
  <c r="D3562" i="2"/>
  <c r="D3561" i="2" s="1"/>
  <c r="D3559" i="2"/>
  <c r="D3558" i="2" s="1"/>
  <c r="D3556" i="2"/>
  <c r="D3554" i="2"/>
  <c r="D3551" i="2"/>
  <c r="D3540" i="2"/>
  <c r="D3539" i="2" s="1"/>
  <c r="D3537" i="2"/>
  <c r="D3532" i="2"/>
  <c r="D3527" i="2"/>
  <c r="D3515" i="2"/>
  <c r="D3510" i="2"/>
  <c r="D3499" i="2"/>
  <c r="D3498" i="2" s="1"/>
  <c r="D3496" i="2"/>
  <c r="D3494" i="2"/>
  <c r="D3488" i="2"/>
  <c r="D3487" i="2" s="1"/>
  <c r="D3478" i="2"/>
  <c r="D3476" i="2"/>
  <c r="D3464" i="2"/>
  <c r="D3459" i="2"/>
  <c r="D3448" i="2"/>
  <c r="D3446" i="2"/>
  <c r="D3433" i="2"/>
  <c r="D3428" i="2"/>
  <c r="D3417" i="2"/>
  <c r="D3414" i="2" s="1"/>
  <c r="D3412" i="2"/>
  <c r="D3411" i="2" s="1"/>
  <c r="D3401" i="2"/>
  <c r="D3396" i="2"/>
  <c r="D3385" i="2"/>
  <c r="D3384" i="2" s="1"/>
  <c r="D3382" i="2"/>
  <c r="D3381" i="2" s="1"/>
  <c r="D3373" i="2"/>
  <c r="D3368" i="2"/>
  <c r="D3357" i="2"/>
  <c r="D3355" i="2"/>
  <c r="D3352" i="2"/>
  <c r="D3351" i="2" s="1"/>
  <c r="D3341" i="2"/>
  <c r="D3336" i="2"/>
  <c r="D3325" i="2"/>
  <c r="D3322" i="2" s="1"/>
  <c r="D3317" i="2"/>
  <c r="D3316" i="2" s="1"/>
  <c r="D3306" i="2"/>
  <c r="D3301" i="2"/>
  <c r="D3290" i="2"/>
  <c r="D3285" i="2"/>
  <c r="D3284" i="2" s="1"/>
  <c r="D3275" i="2"/>
  <c r="D3270" i="2"/>
  <c r="D3231" i="2"/>
  <c r="D3226" i="2"/>
  <c r="D3225" i="2" s="1"/>
  <c r="D3223" i="2"/>
  <c r="D3210" i="2"/>
  <c r="D3205" i="2"/>
  <c r="D3194" i="2"/>
  <c r="D3189" i="2"/>
  <c r="D3188" i="2" s="1"/>
  <c r="D3176" i="2"/>
  <c r="D3171" i="2"/>
  <c r="D3160" i="2"/>
  <c r="D3154" i="2"/>
  <c r="D3143" i="2"/>
  <c r="D3138" i="2"/>
  <c r="D3087" i="2"/>
  <c r="D3086" i="2" s="1"/>
  <c r="D3084" i="2"/>
  <c r="D3082" i="2"/>
  <c r="D3079" i="2"/>
  <c r="D3065" i="2"/>
  <c r="D3060" i="2"/>
  <c r="D3049" i="2"/>
  <c r="D3048" i="2" s="1"/>
  <c r="D3046" i="2"/>
  <c r="D3045" i="2" s="1"/>
  <c r="D3032" i="2"/>
  <c r="D3027" i="2"/>
  <c r="D3016" i="2"/>
  <c r="D3010" i="2"/>
  <c r="D2998" i="2"/>
  <c r="D2993" i="2"/>
  <c r="D2949" i="2"/>
  <c r="D2944" i="2"/>
  <c r="D2943" i="2" s="1"/>
  <c r="D2929" i="2"/>
  <c r="D2881" i="2"/>
  <c r="D2878" i="2" s="1"/>
  <c r="D2876" i="2"/>
  <c r="D2875" i="2" s="1"/>
  <c r="D2864" i="2"/>
  <c r="D2859" i="2"/>
  <c r="D2750" i="2"/>
  <c r="D2745" i="2"/>
  <c r="D2744" i="2" s="1"/>
  <c r="D2734" i="2"/>
  <c r="D2729" i="2"/>
  <c r="D2714" i="2"/>
  <c r="D2713" i="2" s="1"/>
  <c r="D2704" i="2"/>
  <c r="D2699" i="2"/>
  <c r="D2570" i="2"/>
  <c r="D2565" i="2"/>
  <c r="D2564" i="2" s="1"/>
  <c r="D2554" i="2"/>
  <c r="D2549" i="2"/>
  <c r="D2538" i="2"/>
  <c r="D2525" i="2"/>
  <c r="D2520" i="2"/>
  <c r="D2509" i="2"/>
  <c r="D2504" i="2"/>
  <c r="D2503" i="2" s="1"/>
  <c r="D2494" i="2"/>
  <c r="D2489" i="2"/>
  <c r="D2444" i="2"/>
  <c r="D2439" i="2"/>
  <c r="D2436" i="2"/>
  <c r="D2426" i="2"/>
  <c r="D2421" i="2"/>
  <c r="D2409" i="2"/>
  <c r="D2408" i="2" s="1"/>
  <c r="D2406" i="2"/>
  <c r="D2405" i="2" s="1"/>
  <c r="D2397" i="2"/>
  <c r="D2392" i="2"/>
  <c r="D2306" i="2"/>
  <c r="D2301" i="2"/>
  <c r="D2300" i="2" s="1"/>
  <c r="D2298" i="2"/>
  <c r="D2295" i="2"/>
  <c r="D2292" i="2"/>
  <c r="D2280" i="2"/>
  <c r="D2275" i="2"/>
  <c r="D2084" i="2"/>
  <c r="D2083" i="2" s="1"/>
  <c r="D2081" i="2"/>
  <c r="D2067" i="2"/>
  <c r="D2062" i="2"/>
  <c r="D2047" i="2"/>
  <c r="D2032" i="2"/>
  <c r="D1983" i="2"/>
  <c r="D1977" i="2"/>
  <c r="D1976" i="2" s="1"/>
  <c r="D1966" i="2"/>
  <c r="D1961" i="2"/>
  <c r="D1950" i="2"/>
  <c r="D1947" i="2" s="1"/>
  <c r="D1945" i="2"/>
  <c r="D1943" i="2"/>
  <c r="D1940" i="2"/>
  <c r="D1929" i="2"/>
  <c r="D1924" i="2"/>
  <c r="D1912" i="2"/>
  <c r="D1904" i="2"/>
  <c r="D1899" i="2"/>
  <c r="D1888" i="2"/>
  <c r="D1886" i="2"/>
  <c r="D1875" i="2"/>
  <c r="D1870" i="2"/>
  <c r="D1859" i="2"/>
  <c r="D1858" i="2" s="1"/>
  <c r="D1845" i="2"/>
  <c r="D1840" i="2"/>
  <c r="D1829" i="2"/>
  <c r="D1828" i="2" s="1"/>
  <c r="D1826" i="2"/>
  <c r="D1819" i="2"/>
  <c r="D1810" i="2"/>
  <c r="D1805" i="2"/>
  <c r="D1794" i="2"/>
  <c r="D1793" i="2" s="1"/>
  <c r="D1791" i="2"/>
  <c r="D1790" i="2" s="1"/>
  <c r="D1779" i="2"/>
  <c r="D1774" i="2"/>
  <c r="D1773" i="2" s="1"/>
  <c r="D1763" i="2"/>
  <c r="D1762" i="2" s="1"/>
  <c r="D1760" i="2"/>
  <c r="D1758" i="2"/>
  <c r="D1747" i="2"/>
  <c r="D1742" i="2"/>
  <c r="D1731" i="2"/>
  <c r="D1730" i="2" s="1"/>
  <c r="D1728" i="2"/>
  <c r="D1713" i="2"/>
  <c r="D1708" i="2"/>
  <c r="D1697" i="2"/>
  <c r="D1696" i="2" s="1"/>
  <c r="D1694" i="2"/>
  <c r="D1692" i="2"/>
  <c r="D1689" i="2"/>
  <c r="D1677" i="2"/>
  <c r="D1672" i="2"/>
  <c r="D1660" i="2"/>
  <c r="D1659" i="2" s="1"/>
  <c r="D1657" i="2"/>
  <c r="D1655" i="2"/>
  <c r="D1643" i="2"/>
  <c r="D1638" i="2"/>
  <c r="D1628" i="2"/>
  <c r="D1627" i="2" s="1"/>
  <c r="D1625" i="2"/>
  <c r="D1624" i="2" s="1"/>
  <c r="D1613" i="2"/>
  <c r="D1608" i="2"/>
  <c r="D1597" i="2"/>
  <c r="D1596" i="2" s="1"/>
  <c r="D1594" i="2"/>
  <c r="D1592" i="2"/>
  <c r="D1581" i="2"/>
  <c r="D1576" i="2"/>
  <c r="D1565" i="2"/>
  <c r="D1564" i="2" s="1"/>
  <c r="D1562" i="2"/>
  <c r="D1560" i="2"/>
  <c r="D1550" i="2"/>
  <c r="D1545" i="2"/>
  <c r="D1534" i="2"/>
  <c r="D1533" i="2" s="1"/>
  <c r="D1531" i="2"/>
  <c r="D1529" i="2"/>
  <c r="D1517" i="2"/>
  <c r="D1512" i="2"/>
  <c r="D1501" i="2"/>
  <c r="D1500" i="2" s="1"/>
  <c r="D1497" i="2"/>
  <c r="D1496" i="2" s="1"/>
  <c r="D1494" i="2"/>
  <c r="D1493" i="2" s="1"/>
  <c r="D1491" i="2"/>
  <c r="D1478" i="2"/>
  <c r="D1473" i="2"/>
  <c r="D1462" i="2"/>
  <c r="D1452" i="2"/>
  <c r="D1451" i="2" s="1"/>
  <c r="D1449" i="2"/>
  <c r="D1437" i="2"/>
  <c r="D1432" i="2"/>
  <c r="D1420" i="2"/>
  <c r="D1415" i="2"/>
  <c r="D1409" i="2"/>
  <c r="D1406" i="2"/>
  <c r="D1377" i="2" s="1"/>
  <c r="D1366" i="2"/>
  <c r="D1364" i="2"/>
  <c r="D1363" i="2" s="1"/>
  <c r="D1361" i="2"/>
  <c r="D1351" i="2"/>
  <c r="D1347" i="2"/>
  <c r="D1267" i="2"/>
  <c r="D1264" i="2" s="1"/>
  <c r="D1262" i="2"/>
  <c r="D1261" i="2" s="1"/>
  <c r="D1257" i="2"/>
  <c r="D1245" i="2"/>
  <c r="D1240" i="2"/>
  <c r="D1193" i="2"/>
  <c r="D1192" i="2" s="1"/>
  <c r="D1189" i="2"/>
  <c r="D1188" i="2" s="1"/>
  <c r="D1171" i="2"/>
  <c r="D1160" i="2"/>
  <c r="D1159" i="2" s="1"/>
  <c r="D1145" i="2"/>
  <c r="D1140" i="2"/>
  <c r="D1129" i="2"/>
  <c r="D1128" i="2" s="1"/>
  <c r="D1126" i="2"/>
  <c r="D1123" i="2"/>
  <c r="D1106" i="2"/>
  <c r="D1101" i="2"/>
  <c r="D1090" i="2"/>
  <c r="D1089" i="2" s="1"/>
  <c r="D1087" i="2"/>
  <c r="D1086" i="2" s="1"/>
  <c r="D1083" i="2"/>
  <c r="D1078" i="2"/>
  <c r="D1025" i="2"/>
  <c r="D1024" i="2" s="1"/>
  <c r="D1022" i="2"/>
  <c r="D1020" i="2"/>
  <c r="D1018" i="2"/>
  <c r="D1010" i="2"/>
  <c r="D1006" i="2"/>
  <c r="D998" i="2"/>
  <c r="D981" i="2"/>
  <c r="D976" i="2"/>
  <c r="D910" i="2"/>
  <c r="D905" i="2"/>
  <c r="D904" i="2" s="1"/>
  <c r="D892" i="2"/>
  <c r="D887" i="2"/>
  <c r="D876" i="2"/>
  <c r="D874" i="2"/>
  <c r="D871" i="2"/>
  <c r="D868" i="2"/>
  <c r="D855" i="2"/>
  <c r="D850" i="2"/>
  <c r="D839" i="2"/>
  <c r="D838" i="2" s="1"/>
  <c r="D836" i="2"/>
  <c r="D833" i="2"/>
  <c r="D827" i="2"/>
  <c r="D826" i="2" s="1"/>
  <c r="D824" i="2"/>
  <c r="D817" i="2"/>
  <c r="D810" i="2"/>
  <c r="D808" i="2"/>
  <c r="D795" i="2"/>
  <c r="D790" i="2"/>
  <c r="D779" i="2"/>
  <c r="D778" i="2" s="1"/>
  <c r="D776" i="2"/>
  <c r="D774" i="2"/>
  <c r="D759" i="2"/>
  <c r="D754" i="2"/>
  <c r="D669" i="2"/>
  <c r="D664" i="2"/>
  <c r="D662" i="2"/>
  <c r="D657" i="2"/>
  <c r="D654" i="2"/>
  <c r="D644" i="2"/>
  <c r="D639" i="2"/>
  <c r="D591" i="2"/>
  <c r="D587" i="2" s="1"/>
  <c r="D585" i="2"/>
  <c r="D575" i="2"/>
  <c r="D571" i="2"/>
  <c r="D560" i="2"/>
  <c r="D559" i="2" s="1"/>
  <c r="D557" i="2"/>
  <c r="D556" i="2" s="1"/>
  <c r="D545" i="2"/>
  <c r="D540" i="2"/>
  <c r="D529" i="2"/>
  <c r="D526" i="2" s="1"/>
  <c r="D524" i="2"/>
  <c r="D523" i="2" s="1"/>
  <c r="D511" i="2"/>
  <c r="D500" i="2"/>
  <c r="D499" i="2" s="1"/>
  <c r="D497" i="2"/>
  <c r="D480" i="2"/>
  <c r="D475" i="2"/>
  <c r="D464" i="2"/>
  <c r="D463" i="2" s="1"/>
  <c r="D461" i="2"/>
  <c r="D457" i="2"/>
  <c r="D454" i="2"/>
  <c r="D442" i="2"/>
  <c r="D437" i="2"/>
  <c r="D426" i="2"/>
  <c r="D425" i="2" s="1"/>
  <c r="D423" i="2"/>
  <c r="D418" i="2"/>
  <c r="D407" i="2"/>
  <c r="D405" i="2"/>
  <c r="D391" i="2"/>
  <c r="D388" i="2"/>
  <c r="D377" i="2"/>
  <c r="D372" i="2"/>
  <c r="D369" i="2"/>
  <c r="D365" i="2"/>
  <c r="D361" i="2"/>
  <c r="D359" i="2"/>
  <c r="D356" i="2"/>
  <c r="D352" i="2"/>
  <c r="D350" i="2"/>
  <c r="D332" i="2"/>
  <c r="D327" i="2"/>
  <c r="D316" i="2"/>
  <c r="D315" i="2" s="1"/>
  <c r="D313" i="2"/>
  <c r="D311" i="2"/>
  <c r="D297" i="2"/>
  <c r="D292" i="2"/>
  <c r="D281" i="2"/>
  <c r="D280" i="2" s="1"/>
  <c r="D278" i="2"/>
  <c r="D277" i="2" s="1"/>
  <c r="D265" i="2"/>
  <c r="D260" i="2"/>
  <c r="D233" i="2"/>
  <c r="D232" i="2" s="1"/>
  <c r="D221" i="2"/>
  <c r="D216" i="2"/>
  <c r="D205" i="2"/>
  <c r="D203" i="2"/>
  <c r="D189" i="2"/>
  <c r="D184" i="2"/>
  <c r="D173" i="2"/>
  <c r="D172" i="2" s="1"/>
  <c r="D170" i="2"/>
  <c r="D168" i="2"/>
  <c r="D156" i="2"/>
  <c r="D151" i="2"/>
  <c r="D140" i="2"/>
  <c r="D139" i="2" s="1"/>
  <c r="D137" i="2"/>
  <c r="D135" i="2"/>
  <c r="D133" i="2"/>
  <c r="D130" i="2"/>
  <c r="D129" i="2" s="1"/>
  <c r="D127" i="2"/>
  <c r="D113" i="2"/>
  <c r="D108" i="2"/>
  <c r="D97" i="2"/>
  <c r="D96" i="2" s="1"/>
  <c r="D94" i="2"/>
  <c r="D90" i="2"/>
  <c r="D87" i="2"/>
  <c r="D86" i="2" s="1"/>
  <c r="D84" i="2"/>
  <c r="D81" i="2"/>
  <c r="D66" i="2"/>
  <c r="D61" i="2"/>
  <c r="D50" i="2"/>
  <c r="D49" i="2" s="1"/>
  <c r="D47" i="2"/>
  <c r="D43" i="2"/>
  <c r="D23" i="2"/>
  <c r="D18" i="2"/>
  <c r="D207" i="4"/>
  <c r="D3881" i="2" l="1"/>
  <c r="D417" i="2"/>
  <c r="D428" i="2" s="1"/>
  <c r="D4139" i="2"/>
  <c r="D539" i="2"/>
  <c r="D562" i="2" s="1"/>
  <c r="D326" i="2"/>
  <c r="D4907" i="2"/>
  <c r="D1472" i="2"/>
  <c r="D4640" i="2"/>
  <c r="D89" i="2"/>
  <c r="D310" i="2"/>
  <c r="D2274" i="2"/>
  <c r="D4616" i="2"/>
  <c r="D789" i="2"/>
  <c r="D3930" i="2"/>
  <c r="D1960" i="2"/>
  <c r="D4014" i="2"/>
  <c r="D4162" i="2"/>
  <c r="D3059" i="2"/>
  <c r="D1544" i="2"/>
  <c r="D3509" i="2"/>
  <c r="D1942" i="2"/>
  <c r="D4830" i="2"/>
  <c r="D1528" i="2"/>
  <c r="D4187" i="2"/>
  <c r="D17" i="2"/>
  <c r="D4330" i="2"/>
  <c r="D183" i="2"/>
  <c r="D3797" i="2"/>
  <c r="D4806" i="2"/>
  <c r="D60" i="2"/>
  <c r="D975" i="2"/>
  <c r="D4597" i="2"/>
  <c r="C17" i="4"/>
  <c r="C18" i="4"/>
  <c r="C9" i="4"/>
  <c r="C19" i="4"/>
  <c r="C135" i="4"/>
  <c r="C11" i="4"/>
  <c r="D1431" i="2"/>
  <c r="D4850" i="2"/>
  <c r="D4585" i="2"/>
  <c r="D62" i="4"/>
  <c r="D255" i="4"/>
  <c r="D2391" i="2"/>
  <c r="D2412" i="2" s="1"/>
  <c r="D2728" i="2"/>
  <c r="D4357" i="2"/>
  <c r="D3354" i="2"/>
  <c r="D2928" i="2"/>
  <c r="D1821" i="2"/>
  <c r="D2031" i="2"/>
  <c r="D2747" i="2"/>
  <c r="D3300" i="2"/>
  <c r="D3327" i="2" s="1"/>
  <c r="D510" i="2"/>
  <c r="D531" i="2" s="1"/>
  <c r="D886" i="2"/>
  <c r="D3826" i="2"/>
  <c r="D1170" i="2"/>
  <c r="D1195" i="2" s="1"/>
  <c r="D907" i="2"/>
  <c r="D1741" i="2"/>
  <c r="D3204" i="2"/>
  <c r="D4148" i="2"/>
  <c r="D2519" i="2"/>
  <c r="D4062" i="2"/>
  <c r="D4375" i="2"/>
  <c r="D202" i="2"/>
  <c r="D2441" i="2"/>
  <c r="D3458" i="2"/>
  <c r="D4488" i="2"/>
  <c r="D456" i="2"/>
  <c r="D358" i="2"/>
  <c r="D773" i="2"/>
  <c r="D1607" i="2"/>
  <c r="D3191" i="2"/>
  <c r="D3956" i="2"/>
  <c r="D1671" i="2"/>
  <c r="D178" i="4"/>
  <c r="D32" i="4" s="1"/>
  <c r="D2992" i="2"/>
  <c r="D3493" i="2"/>
  <c r="D194" i="4"/>
  <c r="D38" i="4" s="1"/>
  <c r="D638" i="2"/>
  <c r="D1869" i="2"/>
  <c r="D3846" i="2"/>
  <c r="D4524" i="2"/>
  <c r="D656" i="2"/>
  <c r="D2435" i="2"/>
  <c r="D209" i="4"/>
  <c r="C63" i="4"/>
  <c r="D214" i="4"/>
  <c r="D184" i="4"/>
  <c r="D34" i="4" s="1"/>
  <c r="D212" i="4"/>
  <c r="C22" i="4"/>
  <c r="C126" i="4"/>
  <c r="D22" i="4"/>
  <c r="D21" i="4" s="1"/>
  <c r="D125" i="4"/>
  <c r="D41" i="4"/>
  <c r="D150" i="2"/>
  <c r="D215" i="2"/>
  <c r="D235" i="2" s="1"/>
  <c r="D873" i="2"/>
  <c r="D1139" i="2"/>
  <c r="D1162" i="2" s="1"/>
  <c r="D2294" i="2"/>
  <c r="D3228" i="2"/>
  <c r="D3287" i="2"/>
  <c r="D3367" i="2"/>
  <c r="D4444" i="2"/>
  <c r="D167" i="2"/>
  <c r="D3170" i="2"/>
  <c r="D4685" i="2"/>
  <c r="D753" i="2"/>
  <c r="D1511" i="2"/>
  <c r="D2567" i="2"/>
  <c r="D3445" i="2"/>
  <c r="D4394" i="2"/>
  <c r="D4855" i="2"/>
  <c r="D1100" i="2"/>
  <c r="D132" i="2"/>
  <c r="D259" i="2"/>
  <c r="D364" i="2"/>
  <c r="D1459" i="2"/>
  <c r="D1575" i="2"/>
  <c r="D2506" i="2"/>
  <c r="D3963" i="2"/>
  <c r="D4245" i="2"/>
  <c r="D4646" i="2"/>
  <c r="D967" i="2"/>
  <c r="D1017" i="2"/>
  <c r="D1654" i="2"/>
  <c r="D1707" i="2"/>
  <c r="D1980" i="2"/>
  <c r="D3269" i="2"/>
  <c r="D3335" i="2"/>
  <c r="D42" i="2"/>
  <c r="D387" i="2"/>
  <c r="D1417" i="2"/>
  <c r="D4098" i="2"/>
  <c r="D867" i="2"/>
  <c r="D1077" i="2"/>
  <c r="D1092" i="2" s="1"/>
  <c r="D2061" i="2"/>
  <c r="D2535" i="2"/>
  <c r="D3997" i="2"/>
  <c r="D4438" i="2"/>
  <c r="D3081" i="2"/>
  <c r="D4080" i="2"/>
  <c r="D3157" i="2"/>
  <c r="D3550" i="2"/>
  <c r="D4659" i="2"/>
  <c r="D1408" i="2"/>
  <c r="D2303" i="2"/>
  <c r="D2698" i="2"/>
  <c r="D2720" i="2" s="1"/>
  <c r="D3976" i="2"/>
  <c r="D849" i="2"/>
  <c r="D1005" i="2"/>
  <c r="D1239" i="2"/>
  <c r="D1269" i="2" s="1"/>
  <c r="D1346" i="2"/>
  <c r="D1369" i="2" s="1"/>
  <c r="D1725" i="2"/>
  <c r="D1885" i="2"/>
  <c r="D1923" i="2"/>
  <c r="D2420" i="2"/>
  <c r="D2488" i="2"/>
  <c r="D2548" i="2"/>
  <c r="D4797" i="2"/>
  <c r="D4839" i="2"/>
  <c r="D3840" i="2"/>
  <c r="D474" i="2"/>
  <c r="D1839" i="2"/>
  <c r="D3395" i="2"/>
  <c r="D3419" i="2" s="1"/>
  <c r="D374" i="2"/>
  <c r="D1898" i="2"/>
  <c r="D1915" i="2" s="1"/>
  <c r="D3897" i="2"/>
  <c r="D3922" i="2" s="1"/>
  <c r="D4043" i="2"/>
  <c r="D4493" i="2"/>
  <c r="D4690" i="2"/>
  <c r="D4812" i="2"/>
  <c r="D4744" i="2"/>
  <c r="D291" i="2"/>
  <c r="D1122" i="2"/>
  <c r="D1804" i="2"/>
  <c r="D3013" i="2"/>
  <c r="D3137" i="2"/>
  <c r="D404" i="2"/>
  <c r="D436" i="2"/>
  <c r="D666" i="2"/>
  <c r="D1637" i="2"/>
  <c r="D1757" i="2"/>
  <c r="D2267" i="2"/>
  <c r="D2858" i="2"/>
  <c r="D3026" i="2"/>
  <c r="D3427" i="2"/>
  <c r="D3859" i="2"/>
  <c r="D4272" i="2"/>
  <c r="D1591" i="2"/>
  <c r="D630" i="2"/>
  <c r="D494" i="2"/>
  <c r="D3571" i="2"/>
  <c r="D3577" i="2" s="1"/>
  <c r="D4540" i="2"/>
  <c r="D4603" i="2"/>
  <c r="D4412" i="2"/>
  <c r="D2350" i="2"/>
  <c r="D4917" i="2"/>
  <c r="D4932" i="2" s="1"/>
  <c r="D2078" i="2"/>
  <c r="D4229" i="2"/>
  <c r="D4362" i="2"/>
  <c r="D2785" i="2"/>
  <c r="D1559" i="2"/>
  <c r="D3743" i="2"/>
  <c r="D107" i="2"/>
  <c r="D570" i="2"/>
  <c r="D593" i="2" s="1"/>
  <c r="D832" i="2"/>
  <c r="D1691" i="2"/>
  <c r="D2480" i="2"/>
  <c r="D2946" i="2"/>
  <c r="D4048" i="2"/>
  <c r="D4206" i="2"/>
  <c r="D4452" i="2"/>
  <c r="D4870" i="2"/>
  <c r="D4890" i="2" s="1"/>
  <c r="D3789" i="2"/>
  <c r="D4736" i="2"/>
  <c r="C4859" i="2"/>
  <c r="C4856" i="2"/>
  <c r="C4846" i="2"/>
  <c r="C4840" i="2"/>
  <c r="C4837" i="2"/>
  <c r="C4835" i="2"/>
  <c r="C4831" i="2"/>
  <c r="C4822" i="2"/>
  <c r="C4815" i="2"/>
  <c r="C4810" i="2"/>
  <c r="C4807" i="2"/>
  <c r="C4802" i="2"/>
  <c r="C4798" i="2"/>
  <c r="C4795" i="2"/>
  <c r="C4792" i="2"/>
  <c r="C4772" i="2"/>
  <c r="C4745" i="2"/>
  <c r="C4734" i="2"/>
  <c r="C4729" i="2"/>
  <c r="C4727" i="2"/>
  <c r="C4721" i="2"/>
  <c r="C4709" i="2"/>
  <c r="C4704" i="2"/>
  <c r="C4693" i="2"/>
  <c r="C4688" i="2"/>
  <c r="C4686" i="2"/>
  <c r="C4683" i="2"/>
  <c r="C4682" i="2" s="1"/>
  <c r="C4678" i="2"/>
  <c r="C4665" i="2"/>
  <c r="C4660" i="2"/>
  <c r="C4644" i="2"/>
  <c r="C4641" i="2"/>
  <c r="C4638" i="2"/>
  <c r="C4636" i="2"/>
  <c r="C4622" i="2"/>
  <c r="C4617" i="2"/>
  <c r="C4606" i="2"/>
  <c r="C4601" i="2"/>
  <c r="C4598" i="2"/>
  <c r="C4592" i="2"/>
  <c r="C4583" i="2"/>
  <c r="C4569" i="2"/>
  <c r="C4564" i="2"/>
  <c r="C4561" i="2"/>
  <c r="C4559" i="2"/>
  <c r="C4546" i="2"/>
  <c r="C4541" i="2"/>
  <c r="C4530" i="2"/>
  <c r="C4529" i="2" s="1"/>
  <c r="C4527" i="2"/>
  <c r="C4525" i="2"/>
  <c r="C4507" i="2"/>
  <c r="C4506" i="2" s="1"/>
  <c r="C4496" i="2"/>
  <c r="C4491" i="2"/>
  <c r="C4484" i="2"/>
  <c r="C4483" i="2" s="1"/>
  <c r="C4466" i="2"/>
  <c r="C4465" i="2" s="1"/>
  <c r="C4455" i="2"/>
  <c r="C4453" i="2"/>
  <c r="C4450" i="2"/>
  <c r="C4447" i="2"/>
  <c r="C4445" i="2"/>
  <c r="C4441" i="2"/>
  <c r="C4439" i="2"/>
  <c r="C4435" i="2"/>
  <c r="C4418" i="2"/>
  <c r="C4413" i="2"/>
  <c r="C4402" i="2"/>
  <c r="C4401" i="2" s="1"/>
  <c r="C4399" i="2"/>
  <c r="C4397" i="2"/>
  <c r="C4395" i="2"/>
  <c r="C4381" i="2"/>
  <c r="C4376" i="2"/>
  <c r="C4365" i="2"/>
  <c r="C4363" i="2"/>
  <c r="C4360" i="2"/>
  <c r="C4349" i="2"/>
  <c r="C4347" i="2"/>
  <c r="C4336" i="2"/>
  <c r="C4331" i="2"/>
  <c r="C4315" i="2"/>
  <c r="C4313" i="2"/>
  <c r="C4310" i="2"/>
  <c r="C4307" i="2"/>
  <c r="C4294" i="2"/>
  <c r="C4289" i="2"/>
  <c r="C4278" i="2"/>
  <c r="C4277" i="2" s="1"/>
  <c r="C4275" i="2"/>
  <c r="C4273" i="2"/>
  <c r="C4270" i="2"/>
  <c r="C4267" i="2"/>
  <c r="C4263" i="2"/>
  <c r="C4251" i="2"/>
  <c r="C4246" i="2"/>
  <c r="C4235" i="2"/>
  <c r="C4232" i="2"/>
  <c r="C4230" i="2"/>
  <c r="C4227" i="2"/>
  <c r="C4225" i="2"/>
  <c r="C4212" i="2"/>
  <c r="C4207" i="2"/>
  <c r="C4196" i="2"/>
  <c r="C4195" i="2" s="1"/>
  <c r="C4193" i="2"/>
  <c r="C4191" i="2"/>
  <c r="C4188" i="2"/>
  <c r="C4185" i="2"/>
  <c r="C4183" i="2"/>
  <c r="C4181" i="2"/>
  <c r="C4168" i="2"/>
  <c r="C4163" i="2"/>
  <c r="C4152" i="2"/>
  <c r="C4146" i="2"/>
  <c r="C4145" i="2" s="1"/>
  <c r="C4143" i="2"/>
  <c r="C4140" i="2"/>
  <c r="C4133" i="2"/>
  <c r="C4129" i="2"/>
  <c r="C4124" i="2"/>
  <c r="C4120" i="2"/>
  <c r="C4118" i="2"/>
  <c r="C4104" i="2"/>
  <c r="C4099" i="2"/>
  <c r="C4088" i="2"/>
  <c r="C4087" i="2" s="1"/>
  <c r="C4085" i="2"/>
  <c r="C4083" i="2"/>
  <c r="C4081" i="2"/>
  <c r="C4068" i="2"/>
  <c r="C4063" i="2"/>
  <c r="C4052" i="2"/>
  <c r="C4046" i="2"/>
  <c r="C4044" i="2"/>
  <c r="C4041" i="2"/>
  <c r="C4039" i="2"/>
  <c r="C4037" i="2"/>
  <c r="C4034" i="2"/>
  <c r="C4020" i="2"/>
  <c r="C4015" i="2"/>
  <c r="C4004" i="2"/>
  <c r="C4003" i="2" s="1"/>
  <c r="C4001" i="2"/>
  <c r="C3995" i="2"/>
  <c r="C3982" i="2"/>
  <c r="C3977" i="2"/>
  <c r="C3920" i="2"/>
  <c r="C3903" i="2"/>
  <c r="C3898" i="2"/>
  <c r="C3887" i="2"/>
  <c r="C3884" i="2"/>
  <c r="C3882" i="2"/>
  <c r="C3879" i="2"/>
  <c r="C3860" i="2"/>
  <c r="C3847" i="2"/>
  <c r="C3844" i="2"/>
  <c r="C3841" i="2"/>
  <c r="C3824" i="2"/>
  <c r="C3817" i="2"/>
  <c r="C3815" i="2"/>
  <c r="C3803" i="2"/>
  <c r="C3798" i="2"/>
  <c r="C3787" i="2"/>
  <c r="C3779" i="2"/>
  <c r="C3776" i="2"/>
  <c r="C3772" i="2"/>
  <c r="C3757" i="2"/>
  <c r="C3730" i="2"/>
  <c r="C3727" i="2"/>
  <c r="C3716" i="2"/>
  <c r="C3712" i="2"/>
  <c r="C3701" i="2"/>
  <c r="C3685" i="2"/>
  <c r="C3679" i="2"/>
  <c r="C3677" i="2"/>
  <c r="C3671" i="2"/>
  <c r="C3668" i="2"/>
  <c r="C3665" i="2"/>
  <c r="C3661" i="2"/>
  <c r="C3646" i="2"/>
  <c r="C3641" i="2"/>
  <c r="C3630" i="2"/>
  <c r="C3626" i="2"/>
  <c r="C3623" i="2"/>
  <c r="C3617" i="2"/>
  <c r="C3614" i="2"/>
  <c r="C3611" i="2"/>
  <c r="C3604" i="2"/>
  <c r="C3592" i="2"/>
  <c r="C3587" i="2"/>
  <c r="C3575" i="2"/>
  <c r="C3572" i="2"/>
  <c r="C3562" i="2"/>
  <c r="C3561" i="2" s="1"/>
  <c r="C3559" i="2"/>
  <c r="C3556" i="2"/>
  <c r="C3554" i="2"/>
  <c r="C3551" i="2"/>
  <c r="C3537" i="2"/>
  <c r="C3532" i="2"/>
  <c r="C3527" i="2"/>
  <c r="C3515" i="2"/>
  <c r="C3510" i="2"/>
  <c r="C3499" i="2"/>
  <c r="C3498" i="2" s="1"/>
  <c r="C3496" i="2"/>
  <c r="C3494" i="2"/>
  <c r="C3488" i="2"/>
  <c r="C3478" i="2"/>
  <c r="C3476" i="2"/>
  <c r="C3464" i="2"/>
  <c r="C3459" i="2"/>
  <c r="C3448" i="2"/>
  <c r="C3446" i="2"/>
  <c r="C3433" i="2"/>
  <c r="C3428" i="2"/>
  <c r="C3417" i="2"/>
  <c r="C3412" i="2"/>
  <c r="C3401" i="2"/>
  <c r="C3396" i="2"/>
  <c r="C3368" i="2"/>
  <c r="C3357" i="2"/>
  <c r="C3355" i="2"/>
  <c r="C3352" i="2"/>
  <c r="C3341" i="2"/>
  <c r="C3336" i="2"/>
  <c r="C3325" i="2"/>
  <c r="C3317" i="2"/>
  <c r="C3306" i="2"/>
  <c r="C3301" i="2"/>
  <c r="C3290" i="2"/>
  <c r="C3285" i="2"/>
  <c r="C3275" i="2"/>
  <c r="C3270" i="2"/>
  <c r="C3256" i="2"/>
  <c r="C3255" i="2" s="1"/>
  <c r="C3247" i="2"/>
  <c r="C3242" i="2"/>
  <c r="C3231" i="2"/>
  <c r="C3226" i="2"/>
  <c r="C3225" i="2" s="1"/>
  <c r="C3223" i="2"/>
  <c r="C3210" i="2"/>
  <c r="C3205" i="2"/>
  <c r="C3194" i="2"/>
  <c r="C3189" i="2"/>
  <c r="C3176" i="2"/>
  <c r="C3171" i="2"/>
  <c r="C3160" i="2"/>
  <c r="C3143" i="2"/>
  <c r="C3138" i="2"/>
  <c r="C3127" i="2"/>
  <c r="C3125" i="2" s="1"/>
  <c r="C3121" i="2"/>
  <c r="C3103" i="2"/>
  <c r="C3087" i="2"/>
  <c r="C3086" i="2" s="1"/>
  <c r="C3084" i="2"/>
  <c r="C3082" i="2"/>
  <c r="C3079" i="2"/>
  <c r="C3065" i="2"/>
  <c r="C3060" i="2"/>
  <c r="C3049" i="2"/>
  <c r="C3048" i="2" s="1"/>
  <c r="C3046" i="2"/>
  <c r="C3045" i="2" s="1"/>
  <c r="C3032" i="2"/>
  <c r="C3027" i="2"/>
  <c r="C3016" i="2"/>
  <c r="C2998" i="2"/>
  <c r="C2993" i="2"/>
  <c r="C2982" i="2"/>
  <c r="C2977" i="2"/>
  <c r="C2976" i="2" s="1"/>
  <c r="C2974" i="2"/>
  <c r="C2965" i="2"/>
  <c r="C2960" i="2"/>
  <c r="C2949" i="2"/>
  <c r="C2944" i="2"/>
  <c r="C2929" i="2"/>
  <c r="C2918" i="2"/>
  <c r="C2913" i="2"/>
  <c r="C2911" i="2"/>
  <c r="C2908" i="2"/>
  <c r="C2897" i="2"/>
  <c r="C2891" i="2" s="1"/>
  <c r="C2881" i="2"/>
  <c r="C2876" i="2"/>
  <c r="C2864" i="2"/>
  <c r="C2859" i="2"/>
  <c r="C2848" i="2"/>
  <c r="C2842" i="2"/>
  <c r="C2831" i="2"/>
  <c r="C2826" i="2"/>
  <c r="C2815" i="2"/>
  <c r="C2810" i="2"/>
  <c r="C2809" i="2" s="1"/>
  <c r="C2799" i="2"/>
  <c r="C2794" i="2"/>
  <c r="C2783" i="2"/>
  <c r="C2778" i="2"/>
  <c r="C2777" i="2" s="1"/>
  <c r="C2766" i="2"/>
  <c r="C2761" i="2"/>
  <c r="C2750" i="2"/>
  <c r="C2745" i="2"/>
  <c r="C2744" i="2" s="1"/>
  <c r="C2734" i="2"/>
  <c r="C2729" i="2"/>
  <c r="C2717" i="2"/>
  <c r="C2714" i="2"/>
  <c r="C2704" i="2"/>
  <c r="C2699" i="2"/>
  <c r="C2688" i="2"/>
  <c r="C2683" i="2"/>
  <c r="C2681" i="2"/>
  <c r="C2678" i="2"/>
  <c r="C2667" i="2"/>
  <c r="C2662" i="2"/>
  <c r="C2651" i="2"/>
  <c r="C2646" i="2"/>
  <c r="C2644" i="2"/>
  <c r="C2642" i="2"/>
  <c r="C2639" i="2"/>
  <c r="C2628" i="2"/>
  <c r="C2623" i="2"/>
  <c r="C2612" i="2"/>
  <c r="C2607" i="2"/>
  <c r="C2605" i="2"/>
  <c r="C2601" i="2"/>
  <c r="C2598" i="2"/>
  <c r="C2586" i="2"/>
  <c r="C2581" i="2"/>
  <c r="C2570" i="2"/>
  <c r="C2565" i="2"/>
  <c r="C2554" i="2"/>
  <c r="C2549" i="2"/>
  <c r="C2538" i="2"/>
  <c r="C2525" i="2"/>
  <c r="C2520" i="2"/>
  <c r="C2509" i="2"/>
  <c r="C2504" i="2"/>
  <c r="C2494" i="2"/>
  <c r="C2489" i="2"/>
  <c r="C2478" i="2"/>
  <c r="C2472" i="2"/>
  <c r="C2460" i="2"/>
  <c r="C2455" i="2"/>
  <c r="C2444" i="2"/>
  <c r="C2439" i="2"/>
  <c r="C2436" i="2"/>
  <c r="C2426" i="2"/>
  <c r="C2421" i="2"/>
  <c r="C2409" i="2"/>
  <c r="C2406" i="2"/>
  <c r="C2397" i="2"/>
  <c r="C2392" i="2"/>
  <c r="C2381" i="2"/>
  <c r="C2376" i="2"/>
  <c r="C2364" i="2"/>
  <c r="C2359" i="2"/>
  <c r="C2344" i="2"/>
  <c r="C2341" i="2"/>
  <c r="C2337" i="2"/>
  <c r="C2333" i="2"/>
  <c r="C2322" i="2"/>
  <c r="C2317" i="2"/>
  <c r="C2306" i="2"/>
  <c r="C2301" i="2"/>
  <c r="C2298" i="2"/>
  <c r="C2295" i="2"/>
  <c r="C2292" i="2"/>
  <c r="C2280" i="2"/>
  <c r="C2275" i="2"/>
  <c r="C2265" i="2"/>
  <c r="C2262" i="2"/>
  <c r="C2259" i="2"/>
  <c r="C2256" i="2"/>
  <c r="C2237" i="2"/>
  <c r="C2226" i="2"/>
  <c r="C2221" i="2"/>
  <c r="C2218" i="2"/>
  <c r="C2214" i="2"/>
  <c r="C2211" i="2"/>
  <c r="C2195" i="2"/>
  <c r="C2190" i="2"/>
  <c r="C2179" i="2"/>
  <c r="C2173" i="2"/>
  <c r="C2170" i="2"/>
  <c r="C2165" i="2"/>
  <c r="C2162" i="2"/>
  <c r="C2160" i="2"/>
  <c r="C2145" i="2"/>
  <c r="C2140" i="2"/>
  <c r="C2129" i="2"/>
  <c r="C2124" i="2"/>
  <c r="C2121" i="2"/>
  <c r="C2118" i="2"/>
  <c r="C2115" i="2"/>
  <c r="C2100" i="2"/>
  <c r="C2084" i="2"/>
  <c r="C2083" i="2" s="1"/>
  <c r="C2081" i="2"/>
  <c r="C2067" i="2"/>
  <c r="C2062" i="2"/>
  <c r="C2032" i="2"/>
  <c r="C2021" i="2"/>
  <c r="C2013" i="2"/>
  <c r="C2012" i="2" s="1"/>
  <c r="C2010" i="2"/>
  <c r="C1999" i="2"/>
  <c r="C1994" i="2"/>
  <c r="C1983" i="2"/>
  <c r="C1977" i="2"/>
  <c r="C1976" i="2" s="1"/>
  <c r="C1966" i="2"/>
  <c r="C1961" i="2"/>
  <c r="C1950" i="2"/>
  <c r="C1945" i="2"/>
  <c r="C1943" i="2"/>
  <c r="C1940" i="2"/>
  <c r="C1929" i="2"/>
  <c r="C1924" i="2"/>
  <c r="C1904" i="2"/>
  <c r="C1899" i="2"/>
  <c r="C1888" i="2"/>
  <c r="C1886" i="2"/>
  <c r="C1875" i="2"/>
  <c r="C1870" i="2"/>
  <c r="C1859" i="2"/>
  <c r="C1858" i="2" s="1"/>
  <c r="C1845" i="2"/>
  <c r="C1829" i="2"/>
  <c r="C1828" i="2" s="1"/>
  <c r="C1826" i="2"/>
  <c r="C1819" i="2"/>
  <c r="C1805" i="2"/>
  <c r="C1794" i="2"/>
  <c r="C1793" i="2" s="1"/>
  <c r="C1791" i="2"/>
  <c r="C1790" i="2" s="1"/>
  <c r="C1779" i="2"/>
  <c r="C1774" i="2"/>
  <c r="C1763" i="2"/>
  <c r="C1762" i="2" s="1"/>
  <c r="C1760" i="2"/>
  <c r="C1758" i="2"/>
  <c r="C1747" i="2"/>
  <c r="C1742" i="2"/>
  <c r="C1731" i="2"/>
  <c r="C1730" i="2" s="1"/>
  <c r="C1728" i="2"/>
  <c r="C1713" i="2"/>
  <c r="C1697" i="2"/>
  <c r="C1696" i="2" s="1"/>
  <c r="C1694" i="2"/>
  <c r="C1692" i="2"/>
  <c r="C1689" i="2"/>
  <c r="C1677" i="2"/>
  <c r="C1672" i="2"/>
  <c r="C1660" i="2"/>
  <c r="C1659" i="2" s="1"/>
  <c r="C1657" i="2"/>
  <c r="C1655" i="2"/>
  <c r="C1643" i="2"/>
  <c r="C1638" i="2"/>
  <c r="C1628" i="2"/>
  <c r="C1627" i="2" s="1"/>
  <c r="C1625" i="2"/>
  <c r="C1624" i="2" s="1"/>
  <c r="C1613" i="2"/>
  <c r="C1608" i="2"/>
  <c r="C1597" i="2"/>
  <c r="C1596" i="2" s="1"/>
  <c r="C1594" i="2"/>
  <c r="C1592" i="2"/>
  <c r="C1581" i="2"/>
  <c r="C1576" i="2"/>
  <c r="C1565" i="2"/>
  <c r="C1564" i="2" s="1"/>
  <c r="C1562" i="2"/>
  <c r="C1560" i="2"/>
  <c r="C1550" i="2"/>
  <c r="C1545" i="2"/>
  <c r="C1534" i="2"/>
  <c r="C1533" i="2" s="1"/>
  <c r="C1531" i="2"/>
  <c r="C1529" i="2"/>
  <c r="C1517" i="2"/>
  <c r="C1512" i="2"/>
  <c r="C1501" i="2"/>
  <c r="C1500" i="2" s="1"/>
  <c r="C1497" i="2"/>
  <c r="C1494" i="2"/>
  <c r="C1491" i="2"/>
  <c r="C1478" i="2"/>
  <c r="C1473" i="2"/>
  <c r="C1462" i="2"/>
  <c r="C1452" i="2"/>
  <c r="C1449" i="2"/>
  <c r="C1437" i="2"/>
  <c r="C1432" i="2"/>
  <c r="C1420" i="2"/>
  <c r="C1415" i="2"/>
  <c r="C1409" i="2"/>
  <c r="C1406" i="2"/>
  <c r="C1377" i="2" s="1"/>
  <c r="C1364" i="2"/>
  <c r="C1361" i="2"/>
  <c r="C1351" i="2"/>
  <c r="C1347" i="2"/>
  <c r="C1336" i="2"/>
  <c r="C1335" i="2" s="1"/>
  <c r="C1333" i="2"/>
  <c r="C1330" i="2"/>
  <c r="C1318" i="2"/>
  <c r="C1313" i="2"/>
  <c r="C1302" i="2"/>
  <c r="C1301" i="2" s="1"/>
  <c r="C1299" i="2"/>
  <c r="C1295" i="2"/>
  <c r="C1278" i="2"/>
  <c r="C1267" i="2"/>
  <c r="C1264" i="2" s="1"/>
  <c r="C1262" i="2"/>
  <c r="C1257" i="2"/>
  <c r="C1245" i="2"/>
  <c r="C1240" i="2"/>
  <c r="C1229" i="2"/>
  <c r="C1228" i="2" s="1"/>
  <c r="C1226" i="2"/>
  <c r="C1209" i="2"/>
  <c r="C1204" i="2"/>
  <c r="C1193" i="2"/>
  <c r="C1189" i="2"/>
  <c r="C1171" i="2"/>
  <c r="C1140" i="2"/>
  <c r="C1129" i="2"/>
  <c r="C1128" i="2" s="1"/>
  <c r="C1126" i="2"/>
  <c r="C1123" i="2"/>
  <c r="C1106" i="2"/>
  <c r="C1101" i="2"/>
  <c r="C1090" i="2"/>
  <c r="C1089" i="2" s="1"/>
  <c r="C1087" i="2"/>
  <c r="C1083" i="2"/>
  <c r="C1078" i="2"/>
  <c r="C1067" i="2"/>
  <c r="C1065" i="2"/>
  <c r="C1062" i="2"/>
  <c r="C1057" i="2"/>
  <c r="C1041" i="2"/>
  <c r="C1025" i="2"/>
  <c r="C1024" i="2" s="1"/>
  <c r="C1022" i="2"/>
  <c r="C1020" i="2"/>
  <c r="C1018" i="2"/>
  <c r="C1010" i="2"/>
  <c r="C1006" i="2"/>
  <c r="C998" i="2"/>
  <c r="C981" i="2"/>
  <c r="C976" i="2"/>
  <c r="C965" i="2"/>
  <c r="C957" i="2"/>
  <c r="C949" i="2"/>
  <c r="C946" i="2"/>
  <c r="C943" i="2"/>
  <c r="C941" i="2"/>
  <c r="C926" i="2"/>
  <c r="C921" i="2"/>
  <c r="C910" i="2"/>
  <c r="C905" i="2"/>
  <c r="C892" i="2"/>
  <c r="C887" i="2"/>
  <c r="C876" i="2"/>
  <c r="C871" i="2"/>
  <c r="C868" i="2"/>
  <c r="C855" i="2"/>
  <c r="C850" i="2"/>
  <c r="C839" i="2"/>
  <c r="C836" i="2"/>
  <c r="C833" i="2"/>
  <c r="C827" i="2"/>
  <c r="C824" i="2"/>
  <c r="C817" i="2"/>
  <c r="C810" i="2"/>
  <c r="C808" i="2"/>
  <c r="C795" i="2"/>
  <c r="C790" i="2"/>
  <c r="C779" i="2"/>
  <c r="C776" i="2"/>
  <c r="C774" i="2"/>
  <c r="C759" i="2"/>
  <c r="C754" i="2"/>
  <c r="C743" i="2"/>
  <c r="C742" i="2" s="1"/>
  <c r="C740" i="2"/>
  <c r="C738" i="2"/>
  <c r="C722" i="2"/>
  <c r="C717" i="2"/>
  <c r="C706" i="2"/>
  <c r="C701" i="2"/>
  <c r="C698" i="2"/>
  <c r="C685" i="2"/>
  <c r="C680" i="2"/>
  <c r="C669" i="2"/>
  <c r="C664" i="2"/>
  <c r="C662" i="2"/>
  <c r="C657" i="2"/>
  <c r="C654" i="2"/>
  <c r="C644" i="2"/>
  <c r="C639" i="2"/>
  <c r="C628" i="2"/>
  <c r="C627" i="2" s="1"/>
  <c r="C625" i="2"/>
  <c r="C622" i="2"/>
  <c r="C607" i="2"/>
  <c r="C602" i="2"/>
  <c r="C591" i="2"/>
  <c r="C585" i="2"/>
  <c r="C575" i="2"/>
  <c r="C571" i="2"/>
  <c r="C560" i="2"/>
  <c r="C559" i="2" s="1"/>
  <c r="C557" i="2"/>
  <c r="C556" i="2" s="1"/>
  <c r="C545" i="2"/>
  <c r="C540" i="2"/>
  <c r="C529" i="2"/>
  <c r="C524" i="2"/>
  <c r="C511" i="2"/>
  <c r="C500" i="2"/>
  <c r="C499" i="2" s="1"/>
  <c r="C497" i="2"/>
  <c r="C480" i="2"/>
  <c r="C475" i="2"/>
  <c r="C464" i="2"/>
  <c r="C463" i="2" s="1"/>
  <c r="C461" i="2"/>
  <c r="C457" i="2"/>
  <c r="C454" i="2"/>
  <c r="C442" i="2"/>
  <c r="C437" i="2"/>
  <c r="C426" i="2"/>
  <c r="C425" i="2" s="1"/>
  <c r="C423" i="2"/>
  <c r="C418" i="2"/>
  <c r="C407" i="2"/>
  <c r="C405" i="2"/>
  <c r="C391" i="2"/>
  <c r="C388" i="2"/>
  <c r="C377" i="2"/>
  <c r="C372" i="2"/>
  <c r="C369" i="2"/>
  <c r="C365" i="2"/>
  <c r="C361" i="2"/>
  <c r="C359" i="2"/>
  <c r="C356" i="2"/>
  <c r="C352" i="2"/>
  <c r="C350" i="2"/>
  <c r="C332" i="2"/>
  <c r="C327" i="2"/>
  <c r="C316" i="2"/>
  <c r="C315" i="2" s="1"/>
  <c r="C313" i="2"/>
  <c r="C311" i="2"/>
  <c r="C297" i="2"/>
  <c r="C292" i="2"/>
  <c r="C281" i="2"/>
  <c r="C278" i="2"/>
  <c r="C277" i="2" s="1"/>
  <c r="C265" i="2"/>
  <c r="C260" i="2"/>
  <c r="C233" i="2"/>
  <c r="C221" i="2"/>
  <c r="C216" i="2"/>
  <c r="C205" i="2"/>
  <c r="C203" i="2"/>
  <c r="C189" i="2"/>
  <c r="C184" i="2"/>
  <c r="C173" i="2"/>
  <c r="C172" i="2" s="1"/>
  <c r="C170" i="2"/>
  <c r="C168" i="2"/>
  <c r="C156" i="2"/>
  <c r="C151" i="2"/>
  <c r="C140" i="2"/>
  <c r="C139" i="2" s="1"/>
  <c r="C137" i="2"/>
  <c r="C135" i="2"/>
  <c r="C133" i="2"/>
  <c r="C130" i="2"/>
  <c r="C127" i="2"/>
  <c r="C113" i="2"/>
  <c r="C108" i="2"/>
  <c r="C97" i="2"/>
  <c r="C96" i="2" s="1"/>
  <c r="C94" i="2"/>
  <c r="C90" i="2"/>
  <c r="C87" i="2"/>
  <c r="C84" i="2"/>
  <c r="C81" i="2"/>
  <c r="C66" i="2"/>
  <c r="C61" i="2"/>
  <c r="C50" i="2"/>
  <c r="C49" i="2" s="1"/>
  <c r="C47" i="2"/>
  <c r="C4597" i="2" l="1"/>
  <c r="C417" i="2"/>
  <c r="C1528" i="2"/>
  <c r="C1773" i="2"/>
  <c r="D4651" i="2"/>
  <c r="C2213" i="2"/>
  <c r="C3616" i="2"/>
  <c r="C1544" i="2"/>
  <c r="C1203" i="2"/>
  <c r="D3089" i="2"/>
  <c r="C539" i="2"/>
  <c r="C562" i="2" s="1"/>
  <c r="D2540" i="2"/>
  <c r="D4198" i="2"/>
  <c r="C621" i="2"/>
  <c r="C697" i="2"/>
  <c r="C1993" i="2"/>
  <c r="C2117" i="2"/>
  <c r="C2274" i="2"/>
  <c r="C4830" i="2"/>
  <c r="C4703" i="2"/>
  <c r="C4806" i="2"/>
  <c r="D207" i="2"/>
  <c r="D4054" i="2"/>
  <c r="C975" i="2"/>
  <c r="C3881" i="2"/>
  <c r="C1942" i="2"/>
  <c r="C4014" i="2"/>
  <c r="D4280" i="2"/>
  <c r="C326" i="2"/>
  <c r="C2316" i="2"/>
  <c r="C4616" i="2"/>
  <c r="C920" i="2"/>
  <c r="C1960" i="2"/>
  <c r="C2255" i="2"/>
  <c r="D1890" i="2"/>
  <c r="C789" i="2"/>
  <c r="C948" i="2"/>
  <c r="C4330" i="2"/>
  <c r="C1472" i="2"/>
  <c r="C183" i="2"/>
  <c r="C3509" i="2"/>
  <c r="C4139" i="2"/>
  <c r="C89" i="2"/>
  <c r="C4640" i="2"/>
  <c r="C4726" i="2"/>
  <c r="C4187" i="2"/>
  <c r="D4863" i="2"/>
  <c r="C310" i="2"/>
  <c r="D1699" i="2"/>
  <c r="D1027" i="2"/>
  <c r="C60" i="2"/>
  <c r="C3670" i="2"/>
  <c r="D4498" i="2"/>
  <c r="C4162" i="2"/>
  <c r="D1423" i="2"/>
  <c r="C3797" i="2"/>
  <c r="D502" i="2"/>
  <c r="D409" i="2"/>
  <c r="C3059" i="2"/>
  <c r="C428" i="2"/>
  <c r="C2680" i="2"/>
  <c r="D912" i="2"/>
  <c r="D3851" i="2"/>
  <c r="D1503" i="2"/>
  <c r="D3387" i="2"/>
  <c r="D3889" i="2"/>
  <c r="C41" i="4"/>
  <c r="C42" i="4"/>
  <c r="C1277" i="2"/>
  <c r="C1366" i="2"/>
  <c r="C3322" i="2"/>
  <c r="C3715" i="2"/>
  <c r="C4918" i="2"/>
  <c r="C3188" i="2"/>
  <c r="C3558" i="2"/>
  <c r="C4132" i="2"/>
  <c r="C4920" i="2"/>
  <c r="C2943" i="2"/>
  <c r="C3711" i="2"/>
  <c r="C904" i="2"/>
  <c r="C523" i="2"/>
  <c r="C2220" i="2"/>
  <c r="C2405" i="2"/>
  <c r="C2713" i="2"/>
  <c r="C2875" i="2"/>
  <c r="C3667" i="2"/>
  <c r="C4876" i="2"/>
  <c r="C4923" i="2"/>
  <c r="C4922" i="2" s="1"/>
  <c r="C587" i="2"/>
  <c r="C838" i="2"/>
  <c r="C959" i="2"/>
  <c r="C1493" i="2"/>
  <c r="C2408" i="2"/>
  <c r="C3351" i="2"/>
  <c r="C3739" i="2"/>
  <c r="C3886" i="2"/>
  <c r="C4234" i="2"/>
  <c r="C4879" i="2"/>
  <c r="C778" i="2"/>
  <c r="C1086" i="2"/>
  <c r="C1496" i="2"/>
  <c r="C2503" i="2"/>
  <c r="C3119" i="2"/>
  <c r="C1188" i="2"/>
  <c r="C1261" i="2"/>
  <c r="C1912" i="2"/>
  <c r="C2047" i="2"/>
  <c r="C2172" i="2"/>
  <c r="C2343" i="2"/>
  <c r="C4904" i="2"/>
  <c r="C945" i="2"/>
  <c r="C3414" i="2"/>
  <c r="C2564" i="2"/>
  <c r="C4449" i="2"/>
  <c r="C1192" i="2"/>
  <c r="C3284" i="2"/>
  <c r="C3916" i="2"/>
  <c r="C4723" i="2"/>
  <c r="C1035" i="2"/>
  <c r="C2300" i="2"/>
  <c r="C3919" i="2"/>
  <c r="C4871" i="2"/>
  <c r="C2471" i="2"/>
  <c r="C3613" i="2"/>
  <c r="C2123" i="2"/>
  <c r="C3681" i="2"/>
  <c r="C2375" i="2"/>
  <c r="C2535" i="2"/>
  <c r="C3154" i="2"/>
  <c r="C3539" i="2"/>
  <c r="C3695" i="2"/>
  <c r="C3316" i="2"/>
  <c r="C4915" i="2"/>
  <c r="C4914" i="2" s="1"/>
  <c r="C826" i="2"/>
  <c r="C1363" i="2"/>
  <c r="C1451" i="2"/>
  <c r="C2841" i="2"/>
  <c r="C3010" i="2"/>
  <c r="C3411" i="2"/>
  <c r="C3487" i="2"/>
  <c r="C280" i="2"/>
  <c r="C129" i="2"/>
  <c r="C86" i="2"/>
  <c r="C232" i="2"/>
  <c r="C4354" i="2"/>
  <c r="C1691" i="2"/>
  <c r="D2951" i="2"/>
  <c r="D841" i="2"/>
  <c r="D2850" i="2"/>
  <c r="C2094" i="2"/>
  <c r="C3751" i="2"/>
  <c r="C1431" i="2"/>
  <c r="C526" i="2"/>
  <c r="D2511" i="2"/>
  <c r="D153" i="4"/>
  <c r="D27" i="4" s="1"/>
  <c r="D4090" i="2"/>
  <c r="D2817" i="2"/>
  <c r="D466" i="2"/>
  <c r="D2228" i="2"/>
  <c r="C1840" i="2"/>
  <c r="D199" i="4"/>
  <c r="D198" i="4" s="1"/>
  <c r="D43" i="4" s="1"/>
  <c r="D3359" i="2"/>
  <c r="D3018" i="2"/>
  <c r="D2920" i="2"/>
  <c r="C3775" i="2"/>
  <c r="C2845" i="2"/>
  <c r="D1662" i="2"/>
  <c r="D1464" i="2"/>
  <c r="D2053" i="2"/>
  <c r="C2358" i="2"/>
  <c r="D1630" i="2"/>
  <c r="D2690" i="2"/>
  <c r="D781" i="2"/>
  <c r="D671" i="2"/>
  <c r="C3827" i="2"/>
  <c r="D4404" i="2"/>
  <c r="D3450" i="2"/>
  <c r="D3233" i="2"/>
  <c r="D175" i="2"/>
  <c r="D3196" i="2"/>
  <c r="C4317" i="2"/>
  <c r="C3640" i="2"/>
  <c r="C3783" i="2"/>
  <c r="D172" i="4"/>
  <c r="D30" i="4" s="1"/>
  <c r="D180" i="4"/>
  <c r="D33" i="4" s="1"/>
  <c r="C1559" i="2"/>
  <c r="D1765" i="2"/>
  <c r="D4532" i="2"/>
  <c r="C456" i="2"/>
  <c r="D1985" i="2"/>
  <c r="D2446" i="2"/>
  <c r="C4394" i="2"/>
  <c r="D379" i="2"/>
  <c r="C4444" i="2"/>
  <c r="C4488" i="2"/>
  <c r="C4855" i="2"/>
  <c r="C1056" i="2"/>
  <c r="D1952" i="2"/>
  <c r="D1567" i="2"/>
  <c r="D3261" i="2"/>
  <c r="D2383" i="2"/>
  <c r="D2572" i="2"/>
  <c r="D4695" i="2"/>
  <c r="D2984" i="2"/>
  <c r="D3501" i="2"/>
  <c r="D878" i="2"/>
  <c r="D4154" i="2"/>
  <c r="C3354" i="2"/>
  <c r="C2600" i="2"/>
  <c r="D142" i="2"/>
  <c r="D2752" i="2"/>
  <c r="D3292" i="2"/>
  <c r="C666" i="2"/>
  <c r="C3137" i="2"/>
  <c r="D175" i="4"/>
  <c r="D31" i="4" s="1"/>
  <c r="C4229" i="2"/>
  <c r="D1131" i="2"/>
  <c r="C3395" i="2"/>
  <c r="D1599" i="2"/>
  <c r="C2391" i="2"/>
  <c r="C3335" i="2"/>
  <c r="C1741" i="2"/>
  <c r="D163" i="4"/>
  <c r="D28" i="4" s="1"/>
  <c r="C832" i="2"/>
  <c r="C3840" i="2"/>
  <c r="C3550" i="2"/>
  <c r="C1725" i="2"/>
  <c r="C1671" i="2"/>
  <c r="C1100" i="2"/>
  <c r="D270" i="4"/>
  <c r="D67" i="4" s="1"/>
  <c r="C4603" i="2"/>
  <c r="D3968" i="2"/>
  <c r="D3162" i="2"/>
  <c r="D318" i="2"/>
  <c r="C2435" i="2"/>
  <c r="C1417" i="2"/>
  <c r="D2308" i="2"/>
  <c r="D234" i="4"/>
  <c r="D53" i="4" s="1"/>
  <c r="C1898" i="2"/>
  <c r="D283" i="2"/>
  <c r="D4367" i="2"/>
  <c r="C2979" i="2"/>
  <c r="D238" i="4"/>
  <c r="D54" i="4" s="1"/>
  <c r="D2653" i="2"/>
  <c r="D170" i="4"/>
  <c r="D29" i="4" s="1"/>
  <c r="D187" i="4"/>
  <c r="D36" i="4" s="1"/>
  <c r="C3493" i="2"/>
  <c r="C703" i="2"/>
  <c r="C773" i="2"/>
  <c r="C753" i="2"/>
  <c r="D247" i="4"/>
  <c r="D59" i="4" s="1"/>
  <c r="D58" i="4" s="1"/>
  <c r="C215" i="2"/>
  <c r="C291" i="2"/>
  <c r="D192" i="4"/>
  <c r="D37" i="4" s="1"/>
  <c r="D217" i="4"/>
  <c r="D216" i="4" s="1"/>
  <c r="D44" i="4"/>
  <c r="D265" i="4"/>
  <c r="D66" i="4" s="1"/>
  <c r="D148" i="4"/>
  <c r="C150" i="2"/>
  <c r="C125" i="4"/>
  <c r="C2223" i="2"/>
  <c r="D3051" i="2"/>
  <c r="C1294" i="2"/>
  <c r="C1591" i="2"/>
  <c r="C1654" i="2"/>
  <c r="C2760" i="2"/>
  <c r="C4812" i="2"/>
  <c r="D1861" i="2"/>
  <c r="D99" i="2"/>
  <c r="D2883" i="2"/>
  <c r="D2614" i="2"/>
  <c r="D1536" i="2"/>
  <c r="D708" i="2"/>
  <c r="D2086" i="2"/>
  <c r="D1733" i="2"/>
  <c r="D1796" i="2"/>
  <c r="D4237" i="2"/>
  <c r="D1831" i="2"/>
  <c r="D4817" i="2"/>
  <c r="C1980" i="2"/>
  <c r="C132" i="2"/>
  <c r="C2475" i="2"/>
  <c r="C3013" i="2"/>
  <c r="C3427" i="2"/>
  <c r="D52" i="2"/>
  <c r="D4006" i="2"/>
  <c r="C2294" i="2"/>
  <c r="C3287" i="2"/>
  <c r="C2420" i="2"/>
  <c r="C1607" i="2"/>
  <c r="D2023" i="2"/>
  <c r="D4608" i="2"/>
  <c r="D3564" i="2"/>
  <c r="D3578" i="2" s="1"/>
  <c r="D4457" i="2"/>
  <c r="C2519" i="2"/>
  <c r="D2181" i="2"/>
  <c r="D1231" i="2"/>
  <c r="D2131" i="2"/>
  <c r="C374" i="2"/>
  <c r="C2139" i="2"/>
  <c r="C2907" i="2"/>
  <c r="C436" i="2"/>
  <c r="C867" i="2"/>
  <c r="C2031" i="2"/>
  <c r="C3997" i="2"/>
  <c r="C4206" i="2"/>
  <c r="C4731" i="2"/>
  <c r="C167" i="2"/>
  <c r="C3625" i="2"/>
  <c r="C1077" i="2"/>
  <c r="C3367" i="2"/>
  <c r="C259" i="2"/>
  <c r="C737" i="2"/>
  <c r="C1170" i="2"/>
  <c r="C1757" i="2"/>
  <c r="C2018" i="2"/>
  <c r="C2641" i="2"/>
  <c r="C2959" i="2"/>
  <c r="C3081" i="2"/>
  <c r="C4043" i="2"/>
  <c r="C4375" i="2"/>
  <c r="C4438" i="2"/>
  <c r="C3026" i="2"/>
  <c r="C3157" i="2"/>
  <c r="C638" i="2"/>
  <c r="C404" i="2"/>
  <c r="C1312" i="2"/>
  <c r="C1869" i="2"/>
  <c r="C1923" i="2"/>
  <c r="C2648" i="2"/>
  <c r="C3300" i="2"/>
  <c r="C886" i="2"/>
  <c r="C656" i="2"/>
  <c r="C716" i="2"/>
  <c r="C1329" i="2"/>
  <c r="C2858" i="2"/>
  <c r="C3191" i="2"/>
  <c r="C3445" i="2"/>
  <c r="C4245" i="2"/>
  <c r="C4493" i="2"/>
  <c r="C601" i="2"/>
  <c r="C2928" i="2"/>
  <c r="C2175" i="2"/>
  <c r="C4659" i="2"/>
  <c r="C42" i="2"/>
  <c r="C364" i="2"/>
  <c r="C849" i="2"/>
  <c r="C1511" i="2"/>
  <c r="C1947" i="2"/>
  <c r="C2488" i="2"/>
  <c r="C3571" i="2"/>
  <c r="C4148" i="2"/>
  <c r="C4585" i="2"/>
  <c r="C4797" i="2"/>
  <c r="C202" i="2"/>
  <c r="C679" i="2"/>
  <c r="C962" i="2"/>
  <c r="C1017" i="2"/>
  <c r="C1122" i="2"/>
  <c r="C1222" i="2"/>
  <c r="C2747" i="2"/>
  <c r="C2812" i="2"/>
  <c r="C3269" i="2"/>
  <c r="C3726" i="2"/>
  <c r="C3859" i="2"/>
  <c r="C4362" i="2"/>
  <c r="C4524" i="2"/>
  <c r="C4839" i="2"/>
  <c r="C387" i="2"/>
  <c r="C1346" i="2"/>
  <c r="C1821" i="2"/>
  <c r="C2126" i="2"/>
  <c r="C2189" i="2"/>
  <c r="C2236" i="2"/>
  <c r="C2336" i="2"/>
  <c r="C2454" i="2"/>
  <c r="C2580" i="2"/>
  <c r="C2698" i="2"/>
  <c r="C2946" i="2"/>
  <c r="C3241" i="2"/>
  <c r="C3846" i="2"/>
  <c r="C4080" i="2"/>
  <c r="C510" i="2"/>
  <c r="C570" i="2"/>
  <c r="C1064" i="2"/>
  <c r="C1459" i="2"/>
  <c r="C2825" i="2"/>
  <c r="C3976" i="2"/>
  <c r="C4288" i="2"/>
  <c r="C1408" i="2"/>
  <c r="C358" i="2"/>
  <c r="C873" i="2"/>
  <c r="C1575" i="2"/>
  <c r="C1637" i="2"/>
  <c r="C2661" i="2"/>
  <c r="C2728" i="2"/>
  <c r="C2780" i="2"/>
  <c r="C3204" i="2"/>
  <c r="C4098" i="2"/>
  <c r="C4452" i="2"/>
  <c r="C1885" i="2"/>
  <c r="C2303" i="2"/>
  <c r="C4540" i="2"/>
  <c r="C4685" i="2"/>
  <c r="C474" i="2"/>
  <c r="C2164" i="2"/>
  <c r="C2261" i="2"/>
  <c r="C2548" i="2"/>
  <c r="C2609" i="2"/>
  <c r="C2793" i="2"/>
  <c r="C2915" i="2"/>
  <c r="C4357" i="2"/>
  <c r="C4412" i="2"/>
  <c r="C4690" i="2"/>
  <c r="C1139" i="2"/>
  <c r="C1162" i="2" s="1"/>
  <c r="C1239" i="2"/>
  <c r="C4309" i="2"/>
  <c r="C1804" i="2"/>
  <c r="C2622" i="2"/>
  <c r="C3458" i="2"/>
  <c r="C4062" i="2"/>
  <c r="C4646" i="2"/>
  <c r="C4850" i="2"/>
  <c r="C2061" i="2"/>
  <c r="C4744" i="2"/>
  <c r="C107" i="2"/>
  <c r="C494" i="2"/>
  <c r="C907" i="2"/>
  <c r="C1005" i="2"/>
  <c r="C2078" i="2"/>
  <c r="C2378" i="2"/>
  <c r="C2441" i="2"/>
  <c r="C2506" i="2"/>
  <c r="C2567" i="2"/>
  <c r="C2685" i="2"/>
  <c r="C2878" i="2"/>
  <c r="C2992" i="2"/>
  <c r="C3097" i="2"/>
  <c r="C3170" i="2"/>
  <c r="C3228" i="2"/>
  <c r="C3586" i="2"/>
  <c r="C3897" i="2"/>
  <c r="C4048" i="2"/>
  <c r="C4272" i="2"/>
  <c r="C830" i="14"/>
  <c r="C821" i="14"/>
  <c r="C788" i="14"/>
  <c r="C776" i="14"/>
  <c r="C707" i="14"/>
  <c r="C706" i="14" s="1"/>
  <c r="C710" i="14" s="1"/>
  <c r="C696" i="14"/>
  <c r="C695" i="14" s="1"/>
  <c r="C698" i="14" s="1"/>
  <c r="C684" i="14"/>
  <c r="C683" i="14" s="1"/>
  <c r="C687" i="14" s="1"/>
  <c r="C672" i="14"/>
  <c r="C671" i="14" s="1"/>
  <c r="C675" i="14" s="1"/>
  <c r="C660" i="14"/>
  <c r="C659" i="14" s="1"/>
  <c r="C663" i="14" s="1"/>
  <c r="C651" i="14"/>
  <c r="C636" i="14"/>
  <c r="C635" i="14" s="1"/>
  <c r="C639" i="14" s="1"/>
  <c r="C624" i="14"/>
  <c r="C623" i="14" s="1"/>
  <c r="C627" i="14" s="1"/>
  <c r="C613" i="14"/>
  <c r="C612" i="14" s="1"/>
  <c r="C615" i="14" s="1"/>
  <c r="C582" i="14"/>
  <c r="C581" i="14" s="1"/>
  <c r="C585" i="14" s="1"/>
  <c r="C573" i="14"/>
  <c r="C558" i="14"/>
  <c r="C557" i="14" s="1"/>
  <c r="C561" i="14" s="1"/>
  <c r="C549" i="14"/>
  <c r="C534" i="14"/>
  <c r="C533" i="14" s="1"/>
  <c r="C537" i="14" s="1"/>
  <c r="C525" i="14"/>
  <c r="C513" i="14"/>
  <c r="C501" i="14"/>
  <c r="C486" i="14"/>
  <c r="C485" i="14" s="1"/>
  <c r="C489" i="14" s="1"/>
  <c r="C474" i="14"/>
  <c r="C473" i="14" s="1"/>
  <c r="C477" i="14" s="1"/>
  <c r="C465" i="14"/>
  <c r="C453" i="14"/>
  <c r="C441" i="14"/>
  <c r="C426" i="14"/>
  <c r="C425" i="14" s="1"/>
  <c r="C429" i="14" s="1"/>
  <c r="C414" i="14"/>
  <c r="C413" i="14" s="1"/>
  <c r="C417" i="14" s="1"/>
  <c r="C402" i="14"/>
  <c r="C401" i="14" s="1"/>
  <c r="C405" i="14" s="1"/>
  <c r="C390" i="14"/>
  <c r="C389" i="14" s="1"/>
  <c r="C393" i="14" s="1"/>
  <c r="C378" i="14"/>
  <c r="C377" i="14" s="1"/>
  <c r="C381" i="14" s="1"/>
  <c r="C366" i="14"/>
  <c r="C365" i="14" s="1"/>
  <c r="C369" i="14" s="1"/>
  <c r="C357" i="14"/>
  <c r="C315" i="14"/>
  <c r="C313" i="14"/>
  <c r="C310" i="14"/>
  <c r="C309" i="14" s="1"/>
  <c r="C307" i="14"/>
  <c r="C306" i="14" s="1"/>
  <c r="C304" i="14"/>
  <c r="C302" i="14"/>
  <c r="C289" i="14"/>
  <c r="C288" i="14" s="1"/>
  <c r="C286" i="14"/>
  <c r="C285" i="14" s="1"/>
  <c r="C283" i="14"/>
  <c r="C281" i="14"/>
  <c r="C188" i="14"/>
  <c r="C187" i="14" s="1"/>
  <c r="C190" i="14" s="1"/>
  <c r="C176" i="14"/>
  <c r="C175" i="14" s="1"/>
  <c r="C179" i="14" s="1"/>
  <c r="C164" i="14"/>
  <c r="C163" i="14" s="1"/>
  <c r="C167" i="14" s="1"/>
  <c r="C155" i="14"/>
  <c r="C141" i="14"/>
  <c r="C140" i="14" s="1"/>
  <c r="C143" i="14" s="1"/>
  <c r="C130" i="14"/>
  <c r="C129" i="14" s="1"/>
  <c r="C132" i="14" s="1"/>
  <c r="C118" i="14"/>
  <c r="C117" i="14" s="1"/>
  <c r="C121" i="14" s="1"/>
  <c r="C90" i="14"/>
  <c r="C40" i="14"/>
  <c r="C39" i="14" s="1"/>
  <c r="C43" i="14" s="1"/>
  <c r="C28" i="14"/>
  <c r="C27" i="14" s="1"/>
  <c r="C31" i="14" s="1"/>
  <c r="C16" i="14"/>
  <c r="C15" i="14" s="1"/>
  <c r="C19" i="14" s="1"/>
  <c r="D243" i="4"/>
  <c r="C1269" i="2" l="1"/>
  <c r="C207" i="2"/>
  <c r="C409" i="2"/>
  <c r="C1092" i="2"/>
  <c r="C4651" i="2"/>
  <c r="C3718" i="2"/>
  <c r="C1699" i="2"/>
  <c r="C1027" i="2"/>
  <c r="C1503" i="2"/>
  <c r="C1195" i="2"/>
  <c r="C912" i="2"/>
  <c r="C4863" i="2"/>
  <c r="C4498" i="2"/>
  <c r="C1890" i="2"/>
  <c r="C1338" i="2"/>
  <c r="C4054" i="2"/>
  <c r="C3632" i="2"/>
  <c r="C745" i="2"/>
  <c r="C4280" i="2"/>
  <c r="C3089" i="2"/>
  <c r="C235" i="2"/>
  <c r="C3687" i="2"/>
  <c r="C4322" i="2"/>
  <c r="C1069" i="2"/>
  <c r="C502" i="2"/>
  <c r="C1915" i="2"/>
  <c r="C1369" i="2"/>
  <c r="C4198" i="2"/>
  <c r="C1423" i="2"/>
  <c r="C2540" i="2"/>
  <c r="C1304" i="2"/>
  <c r="C1839" i="2"/>
  <c r="C781" i="2"/>
  <c r="C2690" i="2"/>
  <c r="C243" i="4"/>
  <c r="C122" i="4"/>
  <c r="C23" i="4" s="1"/>
  <c r="C178" i="4"/>
  <c r="C214" i="4"/>
  <c r="C3922" i="2"/>
  <c r="C1662" i="2"/>
  <c r="C4886" i="2"/>
  <c r="C4917" i="2"/>
  <c r="C4932" i="2" s="1"/>
  <c r="C3327" i="2"/>
  <c r="C3577" i="2"/>
  <c r="C2720" i="2"/>
  <c r="C2412" i="2"/>
  <c r="C4903" i="2"/>
  <c r="C2850" i="2"/>
  <c r="C3889" i="2"/>
  <c r="C1707" i="2"/>
  <c r="C4878" i="2"/>
  <c r="C4870" i="2"/>
  <c r="C3743" i="2"/>
  <c r="C3419" i="2"/>
  <c r="C4897" i="2"/>
  <c r="C3387" i="2"/>
  <c r="C3826" i="2"/>
  <c r="C3851" i="2" s="1"/>
  <c r="C531" i="2"/>
  <c r="C3129" i="2"/>
  <c r="C3196" i="2"/>
  <c r="C3018" i="2"/>
  <c r="D1663" i="2"/>
  <c r="D4933" i="2"/>
  <c r="C3162" i="2"/>
  <c r="C841" i="2"/>
  <c r="C3359" i="2"/>
  <c r="C2984" i="2"/>
  <c r="C2228" i="2"/>
  <c r="C1630" i="2"/>
  <c r="C4237" i="2"/>
  <c r="C3789" i="2"/>
  <c r="C3501" i="2"/>
  <c r="C175" i="2"/>
  <c r="C2181" i="2"/>
  <c r="C1831" i="2"/>
  <c r="C708" i="2"/>
  <c r="C4404" i="2"/>
  <c r="C1599" i="2"/>
  <c r="C2053" i="2"/>
  <c r="C2383" i="2"/>
  <c r="C630" i="2"/>
  <c r="C466" i="2"/>
  <c r="C3292" i="2"/>
  <c r="C2350" i="2"/>
  <c r="C4532" i="2"/>
  <c r="C4457" i="2"/>
  <c r="C593" i="2"/>
  <c r="C4090" i="2"/>
  <c r="C2446" i="2"/>
  <c r="D52" i="4"/>
  <c r="D229" i="4"/>
  <c r="D231" i="4"/>
  <c r="D51" i="4" s="1"/>
  <c r="D57" i="4"/>
  <c r="D56" i="4" s="1"/>
  <c r="D55" i="4" s="1"/>
  <c r="D242" i="4"/>
  <c r="C199" i="4"/>
  <c r="C312" i="14"/>
  <c r="D85" i="4"/>
  <c r="D104" i="4"/>
  <c r="D16" i="4" s="1"/>
  <c r="C1985" i="2"/>
  <c r="C2480" i="2"/>
  <c r="C1796" i="2"/>
  <c r="C4608" i="2"/>
  <c r="C2308" i="2"/>
  <c r="C1536" i="2"/>
  <c r="C4006" i="2"/>
  <c r="D65" i="4"/>
  <c r="D61" i="4" s="1"/>
  <c r="C175" i="4"/>
  <c r="C3564" i="2"/>
  <c r="C163" i="4"/>
  <c r="C238" i="4"/>
  <c r="C379" i="2"/>
  <c r="C1131" i="2"/>
  <c r="C2023" i="2"/>
  <c r="C207" i="4"/>
  <c r="C2785" i="2"/>
  <c r="C3450" i="2"/>
  <c r="D233" i="4"/>
  <c r="C1765" i="2"/>
  <c r="C217" i="4"/>
  <c r="C44" i="4"/>
  <c r="C234" i="4"/>
  <c r="C1231" i="2"/>
  <c r="D40" i="4"/>
  <c r="D246" i="4"/>
  <c r="C2511" i="2"/>
  <c r="D35" i="4"/>
  <c r="D186" i="4"/>
  <c r="C172" i="4"/>
  <c r="D197" i="4"/>
  <c r="C247" i="4"/>
  <c r="C878" i="2"/>
  <c r="D264" i="4"/>
  <c r="D254" i="4" s="1"/>
  <c r="C187" i="4"/>
  <c r="D147" i="4"/>
  <c r="D26" i="4"/>
  <c r="D25" i="4" s="1"/>
  <c r="C265" i="4"/>
  <c r="C270" i="4"/>
  <c r="C180" i="4"/>
  <c r="C153" i="4"/>
  <c r="C3968" i="2"/>
  <c r="C1567" i="2"/>
  <c r="C99" i="2"/>
  <c r="C4367" i="2"/>
  <c r="C2951" i="2"/>
  <c r="C4736" i="2"/>
  <c r="C142" i="2"/>
  <c r="C283" i="2"/>
  <c r="C4154" i="2"/>
  <c r="C2653" i="2"/>
  <c r="C3051" i="2"/>
  <c r="C1464" i="2"/>
  <c r="C4695" i="2"/>
  <c r="C52" i="2"/>
  <c r="C2131" i="2"/>
  <c r="C1952" i="2"/>
  <c r="C4817" i="2"/>
  <c r="C2572" i="2"/>
  <c r="C2752" i="2"/>
  <c r="C2883" i="2"/>
  <c r="C967" i="2"/>
  <c r="C2817" i="2"/>
  <c r="C2614" i="2"/>
  <c r="C318" i="2"/>
  <c r="C3261" i="2"/>
  <c r="C2086" i="2"/>
  <c r="C671" i="2"/>
  <c r="C2920" i="2"/>
  <c r="C2267" i="2"/>
  <c r="C3233" i="2"/>
  <c r="C345" i="14"/>
  <c r="C301" i="14"/>
  <c r="C280" i="14"/>
  <c r="C293" i="14" s="1"/>
  <c r="C245" i="14"/>
  <c r="C215" i="14"/>
  <c r="C78" i="14"/>
  <c r="C64" i="14"/>
  <c r="C115" i="4" l="1"/>
  <c r="C4907" i="2"/>
  <c r="C1861" i="2"/>
  <c r="C1733" i="2"/>
  <c r="D241" i="4"/>
  <c r="C229" i="4"/>
  <c r="C242" i="4"/>
  <c r="C57" i="4"/>
  <c r="C21" i="4"/>
  <c r="C78" i="4"/>
  <c r="C231" i="4"/>
  <c r="C261" i="4"/>
  <c r="C255" i="4" s="1"/>
  <c r="C54" i="4"/>
  <c r="C216" i="4"/>
  <c r="C28" i="4"/>
  <c r="C209" i="4"/>
  <c r="C212" i="4"/>
  <c r="C184" i="4"/>
  <c r="C194" i="4"/>
  <c r="C30" i="4"/>
  <c r="C31" i="4"/>
  <c r="C170" i="4"/>
  <c r="C32" i="4"/>
  <c r="C4890" i="2"/>
  <c r="C1663" i="2"/>
  <c r="C3578" i="2"/>
  <c r="C318" i="14"/>
  <c r="C272" i="14"/>
  <c r="C148" i="4"/>
  <c r="D228" i="4"/>
  <c r="D227" i="4" s="1"/>
  <c r="D50" i="4"/>
  <c r="D49" i="4" s="1"/>
  <c r="D48" i="4" s="1"/>
  <c r="D47" i="4" s="1"/>
  <c r="C64" i="4"/>
  <c r="D92" i="4"/>
  <c r="D14" i="4" s="1"/>
  <c r="C99" i="4"/>
  <c r="C85" i="4"/>
  <c r="C92" i="4"/>
  <c r="D10" i="4"/>
  <c r="D6" i="4" s="1"/>
  <c r="D77" i="4"/>
  <c r="D99" i="4"/>
  <c r="D15" i="4" s="1"/>
  <c r="C104" i="4"/>
  <c r="D24" i="4"/>
  <c r="C53" i="4"/>
  <c r="C233" i="4"/>
  <c r="D146" i="4"/>
  <c r="D219" i="4" s="1"/>
  <c r="C246" i="4"/>
  <c r="C59" i="4"/>
  <c r="C192" i="4"/>
  <c r="C36" i="4"/>
  <c r="C66" i="4"/>
  <c r="C67" i="4"/>
  <c r="C264" i="4"/>
  <c r="C33" i="4"/>
  <c r="C27" i="4"/>
  <c r="C740" i="14"/>
  <c r="D226" i="4" l="1"/>
  <c r="C56" i="4"/>
  <c r="C228" i="4"/>
  <c r="C227" i="4" s="1"/>
  <c r="C198" i="4"/>
  <c r="C50" i="4"/>
  <c r="C4933" i="2"/>
  <c r="C34" i="4"/>
  <c r="C51" i="4"/>
  <c r="C62" i="4"/>
  <c r="C7" i="4"/>
  <c r="C186" i="4"/>
  <c r="C147" i="4"/>
  <c r="C29" i="4"/>
  <c r="C52" i="4"/>
  <c r="C38" i="4"/>
  <c r="C26" i="4"/>
  <c r="D13" i="4"/>
  <c r="D5" i="4" s="1"/>
  <c r="C91" i="4"/>
  <c r="C14" i="4"/>
  <c r="C15" i="4"/>
  <c r="C16" i="4"/>
  <c r="C10" i="4"/>
  <c r="C77" i="4"/>
  <c r="D91" i="4"/>
  <c r="D76" i="4" s="1"/>
  <c r="D139" i="4" s="1"/>
  <c r="C58" i="4"/>
  <c r="C241" i="4"/>
  <c r="C37" i="4"/>
  <c r="C254" i="4"/>
  <c r="C65" i="4"/>
  <c r="C43" i="4" l="1"/>
  <c r="C197" i="4"/>
  <c r="C146" i="4"/>
  <c r="C49" i="4"/>
  <c r="C48" i="4" s="1"/>
  <c r="C25" i="4"/>
  <c r="D39" i="4"/>
  <c r="D45" i="4" s="1"/>
  <c r="D69" i="4" s="1"/>
  <c r="C76" i="4"/>
  <c r="C6" i="4"/>
  <c r="C13" i="4"/>
  <c r="C35" i="4"/>
  <c r="C55" i="4"/>
  <c r="C61" i="4"/>
  <c r="C226" i="4"/>
  <c r="C219" i="4" l="1"/>
  <c r="C40" i="4"/>
  <c r="C139" i="4"/>
  <c r="C5" i="4"/>
  <c r="C24" i="4"/>
  <c r="C47" i="4"/>
  <c r="C39" i="4" l="1"/>
  <c r="C45" i="4" l="1"/>
  <c r="C69" i="4" l="1"/>
</calcChain>
</file>

<file path=xl/sharedStrings.xml><?xml version="1.0" encoding="utf-8"?>
<sst xmlns="http://schemas.openxmlformats.org/spreadsheetml/2006/main" count="5549" uniqueCount="764">
  <si>
    <t>Економски код</t>
  </si>
  <si>
    <t>О п и с</t>
  </si>
  <si>
    <t>П о р е с к и   п р и х о д и</t>
  </si>
  <si>
    <t>Приходи од пореза на доходак и добит</t>
  </si>
  <si>
    <t>Порези на доходак</t>
  </si>
  <si>
    <t>Порези на добит правних лица</t>
  </si>
  <si>
    <t>Доприноси за социјално осигурање</t>
  </si>
  <si>
    <t>714000</t>
  </si>
  <si>
    <t>Порези на имовину</t>
  </si>
  <si>
    <t>Порези на промет производа и услуга</t>
  </si>
  <si>
    <t>Индиректни порези прикупљени преко УИО</t>
  </si>
  <si>
    <t>Индиректни порези прукупљени преко УИО - збирно</t>
  </si>
  <si>
    <t>Н е п о р е с к и   п р и х о д и</t>
  </si>
  <si>
    <t>Приходи од дивиденде, учешћа у капиталу и сличних права</t>
  </si>
  <si>
    <t>Приходи од закупа и ренте</t>
  </si>
  <si>
    <t>Приходи од камата на готовину и готовинске еквиваленте</t>
  </si>
  <si>
    <t>Приходи од камата и осталих накнада на дате зајмове</t>
  </si>
  <si>
    <t>Административне накнаде и таксе</t>
  </si>
  <si>
    <t>Судске накнаде и таксе</t>
  </si>
  <si>
    <t>Приходи од пружања јавних услуга</t>
  </si>
  <si>
    <t>Новчане казне</t>
  </si>
  <si>
    <t>Приходи од финансијске и нефинансијске имовине и трансакција са другим јединицама власти</t>
  </si>
  <si>
    <t>Остали непорески приходи</t>
  </si>
  <si>
    <t>Остале накнаде по разним основама</t>
  </si>
  <si>
    <t>Накнаде по разним основама</t>
  </si>
  <si>
    <t>Трансфери између различитих јединица власти</t>
  </si>
  <si>
    <t>Трансфери од државе</t>
  </si>
  <si>
    <t>Трансфери од ентитета</t>
  </si>
  <si>
    <t>Трансфери од јединица локалне самоуправе</t>
  </si>
  <si>
    <t>Трансфери од фондова обавезног социјалног осигурања</t>
  </si>
  <si>
    <t>Трансфери од осталих јединица власти</t>
  </si>
  <si>
    <t>Трансфери унутар исте јединице власти</t>
  </si>
  <si>
    <t>ПРИМИЦИ ЗА НЕФИНАНСИЈСКУ ИМОВИНУ</t>
  </si>
  <si>
    <t>Примици за произведену сталну имовину</t>
  </si>
  <si>
    <t>Примици за зграде и објекте</t>
  </si>
  <si>
    <t>Примици за постројења и опрему</t>
  </si>
  <si>
    <t>Примици од финансијске имовине</t>
  </si>
  <si>
    <t>Примици од наплате датих зајмова</t>
  </si>
  <si>
    <t>Примици од финансијске имовине из трансакција са другим јединицама власти</t>
  </si>
  <si>
    <t>Примици од издавања хартија од вриједности</t>
  </si>
  <si>
    <t>Примици од узетих зајмова</t>
  </si>
  <si>
    <t>Остали примици из трансакција између или унутар јединица власти</t>
  </si>
  <si>
    <t>Остали примици из трансакција са другим јединицама власти</t>
  </si>
  <si>
    <t>Економски 
код</t>
  </si>
  <si>
    <t>Т е к у ћ и   р а с х о д и</t>
  </si>
  <si>
    <t>Расходи за лична примања запослених</t>
  </si>
  <si>
    <t>Расходи за бруто плате запослених</t>
  </si>
  <si>
    <t>Расходи за бруто накнаде трошкова и осталих личних примања запослених по основу рада</t>
  </si>
  <si>
    <t>Расходи за накнаду плата запослених за вријеме боловања, родитељског одсуства и осталих накнада плата</t>
  </si>
  <si>
    <t xml:space="preserve">Расходи за отпремнине и једнократне помоћи (бруто) </t>
  </si>
  <si>
    <t>Расходи по основу коришћења роба и услуга</t>
  </si>
  <si>
    <t>Расходи по основу закупа</t>
  </si>
  <si>
    <t>Расходи по основу утрошка енергије, комуналних, комуникационих и транспортних услуга</t>
  </si>
  <si>
    <t>Расходи за режијски материјал</t>
  </si>
  <si>
    <t>Расходи за набавку уџбеника</t>
  </si>
  <si>
    <t>Расходи за материјал за посебне намјене</t>
  </si>
  <si>
    <t>Расходи за такмичење ученика</t>
  </si>
  <si>
    <t>Расходи за текуће одржавање</t>
  </si>
  <si>
    <t>Расходи по основу путовања и смјештаја</t>
  </si>
  <si>
    <t>Расходи по основу смјештаја скупштинских посланика</t>
  </si>
  <si>
    <t>Расходи за стручне услуге</t>
  </si>
  <si>
    <t>Расходи за стручне услуге ИТ</t>
  </si>
  <si>
    <t>Расходи за Владине информативне кампање</t>
  </si>
  <si>
    <t>Расходи за стручно усавршавање наставника</t>
  </si>
  <si>
    <t>Расходи штампања образаца мјеница</t>
  </si>
  <si>
    <t>Расходи дистрибуције образаца мјеница</t>
  </si>
  <si>
    <t>Расходи штампања административних такса</t>
  </si>
  <si>
    <t>Расходи за услуге финансијског посредовања у сврху провођења Закона о унутрашњем дугу и Закона о задуживању, дугу и гаранцијама</t>
  </si>
  <si>
    <t>Расходи за штампање томболских картица, посебних ознака и наљепница</t>
  </si>
  <si>
    <t>Расходи за oгледе и пројекте</t>
  </si>
  <si>
    <t>Расходи за имплементацију Стратегије унапређења подршке породици у Републици Српској</t>
  </si>
  <si>
    <t>Расходи за имплементацију Стратегије за сузбијање насиља у породици у Републици Српској</t>
  </si>
  <si>
    <t>Расходи за стручне услуге - Мале олимпијске игре Републике Српске</t>
  </si>
  <si>
    <t>Расходи за услуге одржавања јавних површина и заштите животне средине</t>
  </si>
  <si>
    <t>Расходи за стручно усавршавање запослених</t>
  </si>
  <si>
    <t>Расходи за бруто накнаде за рад ван радног односа</t>
  </si>
  <si>
    <t>Расходи по основу репрезентације</t>
  </si>
  <si>
    <t>Расходи по основу пореза, доприноса и непореских накнада на терет послодавца</t>
  </si>
  <si>
    <t>Расходи по основу доприноса за професионалну рехабилитацију инвалида</t>
  </si>
  <si>
    <t>Расходи за израду медаља</t>
  </si>
  <si>
    <t xml:space="preserve">Остали непоменути расходи </t>
  </si>
  <si>
    <t>Расходи за израду медаља, плакета и слично</t>
  </si>
  <si>
    <t>Остали расходи по основу коришћења роба и услуга - записници Пореске управе РС</t>
  </si>
  <si>
    <t>Пројекат Подршка за истраживање, документовање и анализе</t>
  </si>
  <si>
    <t>Расходи за бруто накнаде члановима комисија и радних група</t>
  </si>
  <si>
    <t>Трошкови анализе узорака и редовних мониторинга</t>
  </si>
  <si>
    <t>Расходи за бруто накнаде скупштинских посланика</t>
  </si>
  <si>
    <t>Расходи за бруто накнаде за рад делегата Вијећа народа</t>
  </si>
  <si>
    <t>Пројекти и програмске активности Савјета за дјецу Републике Српске</t>
  </si>
  <si>
    <t>Пројекти и програмске активности Савјета за демографску политику Републике Српске</t>
  </si>
  <si>
    <t>Пројекти и програмске активности Савјета за сузбијање насиља у породици и породичној заједници</t>
  </si>
  <si>
    <t>Расходи за организацију културног дешавања - обиљежавање прославе Дана Републике Српске</t>
  </si>
  <si>
    <t>Остали расходи за манифестације у организацији Народне скупштине РС</t>
  </si>
  <si>
    <t>Расходи за реализацију Националне стратегије борбе против наркоманије</t>
  </si>
  <si>
    <t>Пројекат "Наше је боље"</t>
  </si>
  <si>
    <t>Расходи за реализацију Стратегије туризма</t>
  </si>
  <si>
    <t>Расходи за реализацију Стратегије развоја трговине</t>
  </si>
  <si>
    <t>Расходи финансирања и други финансијски трошкови</t>
  </si>
  <si>
    <t>Расходи по основу камата на хартије од вриједности - дугорочне обвезнице</t>
  </si>
  <si>
    <t>Расходи по основу камата на обвезнице у земљи емитоване за измирење обавеза по Закону о унутрашњем дугу</t>
  </si>
  <si>
    <t>Расходи по основу камата на трезорске записе</t>
  </si>
  <si>
    <t>Расходи по основу камата на хартије од вриједности у иностранству</t>
  </si>
  <si>
    <t>Расходи по основу камата на зајмове примљене од банака</t>
  </si>
  <si>
    <t>Расходи по основу камата на примљене зајмове из иностранства</t>
  </si>
  <si>
    <t>Трошкови сервисирања примљених зајмова</t>
  </si>
  <si>
    <t>Расходи по основу негативних курсних разлика из пословних и инвестиционих активности</t>
  </si>
  <si>
    <t>Расходи по основу затезних камата</t>
  </si>
  <si>
    <t>Субвенције</t>
  </si>
  <si>
    <t>Субвенције јавним медијима</t>
  </si>
  <si>
    <t>Субвенције Институту за јавно здравство</t>
  </si>
  <si>
    <t>Субвенције нефинансијским субјектима у области шумарства</t>
  </si>
  <si>
    <t>Субвенције нефинансијским субјектима у области ловства</t>
  </si>
  <si>
    <t>Субвенције за подстицај развоја пољопривреде и села</t>
  </si>
  <si>
    <t>Субвенција предузећу "Жељезнице Републике Српске"</t>
  </si>
  <si>
    <t>Субвенција "Аеродроми Републике Српске" АД Бања Лука</t>
  </si>
  <si>
    <t xml:space="preserve">Субвенције ЈП "Поште Српске" </t>
  </si>
  <si>
    <t>Субвенције Дому пензионера Требиње</t>
  </si>
  <si>
    <t>Субвенције Дому пензионера Бања Лука</t>
  </si>
  <si>
    <t>Субвенција каматне стопе за стамбено кредитирање младих и младих брачних парова</t>
  </si>
  <si>
    <t>Грантови</t>
  </si>
  <si>
    <t>Текући грантови у иностранство</t>
  </si>
  <si>
    <t>Текући грантови непрофитним субјектима у земљи</t>
  </si>
  <si>
    <t>Капитални грантови непрофитним субјектима у земљи</t>
  </si>
  <si>
    <t>Текући грантови непрофитним организацијама</t>
  </si>
  <si>
    <t>Грантови у земљи</t>
  </si>
  <si>
    <t>Текући грантови посланичим клубовима</t>
  </si>
  <si>
    <t>Текући грант за рад делегатских клубова</t>
  </si>
  <si>
    <t>Текући грантови за оперативне намјене у МУП - у</t>
  </si>
  <si>
    <t>Текући грантови културе за националне мањине</t>
  </si>
  <si>
    <t>Текући грантови културе</t>
  </si>
  <si>
    <t>Текући грантови студентским организацијама</t>
  </si>
  <si>
    <t>Текући грантови фондацијама и удружењима грађана</t>
  </si>
  <si>
    <t xml:space="preserve">Текући грантови добротворним друштвима "Мерхамет" у РС </t>
  </si>
  <si>
    <t>Текући грантови Каритасу у Републици Српској</t>
  </si>
  <si>
    <t>Текући грант хуманитарном друштву "Коло српских сестара"</t>
  </si>
  <si>
    <t>Текући грантови за рад удружења и организација цивилних жртава рата Бошњака и Хрвата</t>
  </si>
  <si>
    <t>Текући грантови парламентарним странкама</t>
  </si>
  <si>
    <t>Текући грант за рад Удружења "Дванaест беба" Приједор</t>
  </si>
  <si>
    <t>Текући грант друштву чланова Матице српске у РС</t>
  </si>
  <si>
    <t>Текући грант за активности научних институција</t>
  </si>
  <si>
    <t>Текући грант за активности у области технологије</t>
  </si>
  <si>
    <t>Финансирање пројеката и програма у складу са Законом о играма на срећу</t>
  </si>
  <si>
    <t xml:space="preserve">Текући грант хуманитарним организацијама и удружењима </t>
  </si>
  <si>
    <t>Текући грант предузећима за вођење стечајног поступка</t>
  </si>
  <si>
    <t>Текући грант Пољопривредном институту РС</t>
  </si>
  <si>
    <t>Текући грант Фонду за спречавање заразних болести</t>
  </si>
  <si>
    <t>Текући грант - ЈУ ветеринарски институт "др Васо Бутозан"</t>
  </si>
  <si>
    <t>Текући грант за заштиту потрошача</t>
  </si>
  <si>
    <t>Остали капитални грантови у земљи</t>
  </si>
  <si>
    <t>Текући грант за изградњу и одржавање споменика, спомен обиљежја и војничких гробаља</t>
  </si>
  <si>
    <t>Текући грантови организацијама и удружењима избјеглица и расељених лица</t>
  </si>
  <si>
    <t>Капитални грантови за рјешавање проблема интерно расељених лица</t>
  </si>
  <si>
    <t>Капитални грантови за финансирање повратка у Републику Српску</t>
  </si>
  <si>
    <t>Капитални грантови за финансирање повратка у Федерацију БиХ</t>
  </si>
  <si>
    <t>Текући грантови јавним установама и установама образовања за реализацију омладинских пројеката</t>
  </si>
  <si>
    <t>Текући грантови за реализацију програма дефинисаних Омладинском политиком РС и пројеката за унапређење и развој омладинског организовања</t>
  </si>
  <si>
    <t>Текући грантови младима и омладинским организацијама у руралним срединама</t>
  </si>
  <si>
    <t>Текући грантови за пројекте подршке међународне сарадње и мобилности младих</t>
  </si>
  <si>
    <t>Текући грантови за подршку активностима и пројектима за унапређење и развој волонтирања</t>
  </si>
  <si>
    <t xml:space="preserve">Текући грантови спортским организацијама  </t>
  </si>
  <si>
    <t>Текући грант за пројекат Мале олимпијске игре</t>
  </si>
  <si>
    <t>Текући грантови спортским организацијама лица са инвалидитетом у РС</t>
  </si>
  <si>
    <t>Текући грантови за финансирање спортских клубова и спортских манифестација у Брчко Дистрикту БиХ</t>
  </si>
  <si>
    <t>Текући грантови за национална спортска признања Републике Српске</t>
  </si>
  <si>
    <t>Текући грантови врхунским и перспективним спортистима у Републици Српској</t>
  </si>
  <si>
    <t>Капитални грантови младима и омладинским организацијама у руралним срединама</t>
  </si>
  <si>
    <t>Капитални грантови непрофитним организацијама за изградњу, реконструкцију и санацију спортских објеката</t>
  </si>
  <si>
    <t>Дознаке на име социјалне заштите које се исплаћују из буџета Републике</t>
  </si>
  <si>
    <t>Дознаке грађанима</t>
  </si>
  <si>
    <t>Стипендије</t>
  </si>
  <si>
    <t>Дознаке за међународну размјену студената</t>
  </si>
  <si>
    <t>Дознаке грађанима у области науке</t>
  </si>
  <si>
    <t>Дознаке грађанима у области технологије</t>
  </si>
  <si>
    <t>Стипендије и подстицаји "др Милан Јелић"</t>
  </si>
  <si>
    <t>Текуће дознаке за борачки додатак</t>
  </si>
  <si>
    <t>Текуће дознаке за породичне инвалиднине</t>
  </si>
  <si>
    <t>Текуће дознаке за личне инвалиднине</t>
  </si>
  <si>
    <t>Текуће дознаке за цивилне инвалиднине</t>
  </si>
  <si>
    <t xml:space="preserve">Текуће дознаке за куповину ортопедских помагала РВИ, ампутирцима и параплегичарима </t>
  </si>
  <si>
    <t>Tекуће дознаке за заштиту жртава тортуре</t>
  </si>
  <si>
    <t>Текуће дознаке ППБ, РВИ и ЦЖР - исплата једнократне помоћи за трошкове лијечења</t>
  </si>
  <si>
    <t>Текуће дознаке ППБ, РВИ и ЦЖР - једнократна помоћ социјално угроженим лицима</t>
  </si>
  <si>
    <t>Текуће дознаке ППБ, РВИ и ЦЖР - остало</t>
  </si>
  <si>
    <t>Капиталне дознаке за стамбено збрињавање ППБ и РВИ од I до IV категорије</t>
  </si>
  <si>
    <t>Дознаке за рјешавање проблема избјеглица и расељених лица</t>
  </si>
  <si>
    <t>Дознаке за рјешавање проблема интерно расељених лица</t>
  </si>
  <si>
    <t>Дознаке за финансирање повратка у Републику Српску</t>
  </si>
  <si>
    <t>Дознаке за финансирање повратка у Федерацију БиХ</t>
  </si>
  <si>
    <t>Дознака за пројекат: "Фонд за повратак БиХ"</t>
  </si>
  <si>
    <t>Текуће дознаке за унапређење и развој породичног живота у РС</t>
  </si>
  <si>
    <t>Дознаке пружаоцима услуга за превоз ученика</t>
  </si>
  <si>
    <t>Дознаке социјалним институцијама</t>
  </si>
  <si>
    <t>Текуће дознаке пружаоцима услуга социјалне заштите ППБ, РВИ и ЦЖР - Пројекат бањске рехабилитације</t>
  </si>
  <si>
    <t>Дознаке за збрињавање жртава насиља у породици</t>
  </si>
  <si>
    <t>Дознаке на име социјалне заштите које исплаћују институције обавезног социјалног осигурања</t>
  </si>
  <si>
    <t>Дознаке по основу пензијског осигурања</t>
  </si>
  <si>
    <t>Расходи финансирања, други финансијски трошкови и расходи трансакција размјене између или унутар јединица власти</t>
  </si>
  <si>
    <t>Расходи из трансакције размјене између јединица власти</t>
  </si>
  <si>
    <t>Расходи из трансакције размјене унутар исте јединице власти</t>
  </si>
  <si>
    <t>Расходи по судским рјешењима</t>
  </si>
  <si>
    <t>Т р а н с ф е р и  и з м е ђ у  и  у н у т а р  ј е д и н и ц а  в л а с т и</t>
  </si>
  <si>
    <t>Средства за финансирање рада Фискалног савјета Босне и Херцеговине</t>
  </si>
  <si>
    <t>Средства за финансирање рада Савјета за државну помоћ Босне и Херцеговине</t>
  </si>
  <si>
    <t>Средства за финансирање рада Координационог одбора ЦЈХ у БиХ</t>
  </si>
  <si>
    <t>Трансфери заједничким институцијама за реформу јавне управе</t>
  </si>
  <si>
    <t>Трансфери јединицама локалне самоуправе - записници Пореске управе РС</t>
  </si>
  <si>
    <t>Трансфери за предшколско васпитање и образовање</t>
  </si>
  <si>
    <t>Трансфер за матичне установе културе</t>
  </si>
  <si>
    <t>Трансфери неразвијеним општинама</t>
  </si>
  <si>
    <t>Трансфери јединицама локалне самоуправе - социјална заштита</t>
  </si>
  <si>
    <t xml:space="preserve">Трансфери јединицама локалне самоуправе за локалне изборе </t>
  </si>
  <si>
    <t>Трансфери јединицама локалне самоуправе за финансирање интерно расељених лица</t>
  </si>
  <si>
    <t>Трансфери јединицама локалне самоуправе за финансирање повратка у Републику Српску</t>
  </si>
  <si>
    <t>Трансфери удружењима и организацијама за афирмацију породице</t>
  </si>
  <si>
    <t>Трансфери јединицама локалне самоуправе за пројекте и активности у области спорта</t>
  </si>
  <si>
    <t>Трансфери јединицама локалне самоуправе</t>
  </si>
  <si>
    <t>Трансфери фондовима обавезног социјалног осигурања</t>
  </si>
  <si>
    <t>Трансфери фондовима обавезног социјалног осигурања - записници Пореске управе РС</t>
  </si>
  <si>
    <t>Програм социјалног збрињавања радника</t>
  </si>
  <si>
    <t>Трансфер Фонду за здравствено осигурање за вантјелесну оплодњу</t>
  </si>
  <si>
    <t>Трансфер Фонду за здравствено осигурање за измирење обавеза према дијализним центрима</t>
  </si>
  <si>
    <t>Трансфер Фонду за здравствено осигурање за здравствену заштиту бораца, војних инвалида, ППБ и ЦЖР</t>
  </si>
  <si>
    <t>Трансфер Фонду за здравствено осигурање за здравствено осигурање избјеглица, расељених лица и повратника</t>
  </si>
  <si>
    <t>Трансфер Фонду солидарности за дијагностику и лијечење обољења, стања и повреда дјеце у иностранству</t>
  </si>
  <si>
    <t>Трансфер Фонду дјечије заштите</t>
  </si>
  <si>
    <t>Трансфер Фонду за дјечију заштиту - "Фонд треће и четврто дијете"</t>
  </si>
  <si>
    <t>Трансфер Комисији за концесије Републике Српске</t>
  </si>
  <si>
    <t>Трансфери унутар исте јединице власти - записници Пореске управе РС</t>
  </si>
  <si>
    <t>Трансфери за расходе за лична примања за институције средњег образовања</t>
  </si>
  <si>
    <t>Трансфери за расходе за лична примања за институције високог образовања</t>
  </si>
  <si>
    <t>Трансфер за установе културе</t>
  </si>
  <si>
    <t>Трансфер ЈУ "Андрићев институт" Вишеград</t>
  </si>
  <si>
    <t>Трансфер за Иновациони центар Бања Лука</t>
  </si>
  <si>
    <t>Трансфер за израду и издавање Енциклопедије РС</t>
  </si>
  <si>
    <t>Трансфери за суфинансирање пројеката финансираних из средстава међународних финансијских и нефинансијских институција</t>
  </si>
  <si>
    <t>Трансфер за ЈУ "Воде Српске"</t>
  </si>
  <si>
    <t>Трансфер Туристичкој организацији Републике Српске</t>
  </si>
  <si>
    <t>Трансфери за Националне паркове "Сутјеска" и "Козара"</t>
  </si>
  <si>
    <t>Трансфер Економско - социјалном савјету</t>
  </si>
  <si>
    <t>Трансфер Агенцији за мирно рјешавање радних спорова</t>
  </si>
  <si>
    <t>Трансфери за набавку уџбеника</t>
  </si>
  <si>
    <t>Трансфери за пројекте и активности у области породице</t>
  </si>
  <si>
    <t>Трансфери за пројекте и активности у области спорта</t>
  </si>
  <si>
    <t>И з д а ц и   з а   н е ф и н а н с и ј с к у   и м о в и н у</t>
  </si>
  <si>
    <t>Издаци за произведену сталну имовину</t>
  </si>
  <si>
    <t>Издаци за изградњу и прибављање зграда и објеката</t>
  </si>
  <si>
    <t>Издаци за инвестиционо одржавање, реконструкцију и адаптацију зграда и објеката</t>
  </si>
  <si>
    <t>Издаци за набавку постројења и опреме</t>
  </si>
  <si>
    <t>Издаци за инвестиционо одржавање опреме</t>
  </si>
  <si>
    <t>Издаци за биолошку имовину</t>
  </si>
  <si>
    <t>Издаци за нематеријалну произведену имовину</t>
  </si>
  <si>
    <t>Издаци за непроизведену сталну имовину</t>
  </si>
  <si>
    <t xml:space="preserve">Издаци за лиценцирање Microsoft софтвера </t>
  </si>
  <si>
    <t>Издаци за нематеријалну непроизведену имовину</t>
  </si>
  <si>
    <t>Издаци за осталу нематеријалну непроизведену имовину</t>
  </si>
  <si>
    <t>Издаци за лиценце</t>
  </si>
  <si>
    <t>Издаци за залихе материјала, робе и ситног инвентара, амбалаже и сл.</t>
  </si>
  <si>
    <t>Издаци за улагање на туђим некретнинама, постројењима и опреми</t>
  </si>
  <si>
    <t>И з д а ц и   з а   н е ф и н а н с и ј с к у   и м о в и н у  и з  т р а н с а к ц и ј а  и з м е ђ у  и л и  у н у т а р  ј е д и н и ц а  в л а с т и</t>
  </si>
  <si>
    <t>Издаци за нефинансијску имовину из трансакција између или унутар јединица власти</t>
  </si>
  <si>
    <t>Издаци за нефинансијску имовину из трансакција са другим буџетским корисницима исте јединице власти</t>
  </si>
  <si>
    <t>И з д а ц и   з а   ф и н а н с и ј с к у   и м о в и н у</t>
  </si>
  <si>
    <t>Издаци за финансијску имовину</t>
  </si>
  <si>
    <t>Издаци за акције и учешћа у капиталу</t>
  </si>
  <si>
    <t>Издаци за финансијску имовину из трансакција између или унутар јединица власти</t>
  </si>
  <si>
    <t>Издаци за финансијску имовину - водоснабдијевање и комунална инфраструктура</t>
  </si>
  <si>
    <t>И з д а ц и   з а   о т п л а т у   д у г о в а</t>
  </si>
  <si>
    <t>Издаци за отплату дугова</t>
  </si>
  <si>
    <t>Издаци за отплату главнице по обвезницама у земљи</t>
  </si>
  <si>
    <t>Издаци за отплату главнице по обвезницама у земљи емитованим за измирење обавеза по Закону о унутрашњем дугу</t>
  </si>
  <si>
    <t>Издаци за отплату главнице по трезорским записима</t>
  </si>
  <si>
    <t>Издаци за отплату главнице по хартијама од вриједности у иностранству</t>
  </si>
  <si>
    <t>Издаци за отплату главнице зајмова примљених од банака</t>
  </si>
  <si>
    <t>Издаци за отплату главнице зајмова примљених из иностранства</t>
  </si>
  <si>
    <t>Издаци за готовинске исплате за измирење обавеза верификованих у складу са Законом о унутрашњем дугу</t>
  </si>
  <si>
    <t>Издаци за отплату осталих дугова</t>
  </si>
  <si>
    <t>Издаци за потенцијалне обавезе по издатим гаранцијама</t>
  </si>
  <si>
    <t xml:space="preserve">О с т а л и   и з д а ц и   </t>
  </si>
  <si>
    <t>Остали издаци</t>
  </si>
  <si>
    <t>Издаци по основу пореза на додату вриједност</t>
  </si>
  <si>
    <t>Издаци по основу депозита и кауција</t>
  </si>
  <si>
    <t>Издаци за отплату неизмирених обавеза из ранијих година</t>
  </si>
  <si>
    <t>Издаци по основу поврата јавних прихода</t>
  </si>
  <si>
    <t>Остали издаци у земљи</t>
  </si>
  <si>
    <t>Остали издаци из трансакција између или унутар јединица власти</t>
  </si>
  <si>
    <t>Остали издаци из трансакција са другим јединицама власти</t>
  </si>
  <si>
    <t>Остали издаци из трансакција са другим буџетским корисницима исте јединице власти</t>
  </si>
  <si>
    <t>****</t>
  </si>
  <si>
    <t>Буџетска резерва</t>
  </si>
  <si>
    <t xml:space="preserve"> </t>
  </si>
  <si>
    <t>Назив потрошачке јединице: Предсједник Републике Српске</t>
  </si>
  <si>
    <t>Број министарства: 01</t>
  </si>
  <si>
    <t>Број буџетске организације: 01</t>
  </si>
  <si>
    <t>Број потрошачке јединице: 001</t>
  </si>
  <si>
    <t>УКУПНИ  ИЗДАЦИ:</t>
  </si>
  <si>
    <t>Назив потрошачке јединице: Народна скупштина Републике Српске</t>
  </si>
  <si>
    <t>Број министарства: 02</t>
  </si>
  <si>
    <t>Број буџетске организације: 02</t>
  </si>
  <si>
    <t>Назив потрошачке јединице: Вијеће народа Републике Српске</t>
  </si>
  <si>
    <t>Број буџетске организације: 04</t>
  </si>
  <si>
    <t>Назив потрошачке јединице: Републичка комисија за утврђивање сукоба интереса у органима власти Републике Српске</t>
  </si>
  <si>
    <t xml:space="preserve">Број министарства: 02                                                                                    </t>
  </si>
  <si>
    <t>Број буџетске организације: 05</t>
  </si>
  <si>
    <t>О с т а л и  и з д а ц и</t>
  </si>
  <si>
    <t>Назив потрошачке јединице: Омбудсман за дјецу Републике Српске</t>
  </si>
  <si>
    <t>Број буџетске организације: 06</t>
  </si>
  <si>
    <t>Назив потрошачке јединице: Комисија за жалбе</t>
  </si>
  <si>
    <t>Број буџетске организације: 07</t>
  </si>
  <si>
    <t>Назив потрошачке јединице: Републичка изборна комисија</t>
  </si>
  <si>
    <t>Број буџетске организације: 08</t>
  </si>
  <si>
    <t>Назив потрошачке јединице: Фискални савјет Републике Српске</t>
  </si>
  <si>
    <t>Број буџетске организације: 09</t>
  </si>
  <si>
    <t>Назив потрошачке јединице: Уставни суд Републике Српске</t>
  </si>
  <si>
    <t>Број министарства: 03</t>
  </si>
  <si>
    <t>Назив потрошачке јединице: Влада Републике Српске</t>
  </si>
  <si>
    <t>Број министарства: 04</t>
  </si>
  <si>
    <t>Остали текући грантови у земљи</t>
  </si>
  <si>
    <t>Назив потрошачке јединице: Ваздухопловни сервис</t>
  </si>
  <si>
    <t>Назив потрошачке јединице: Републичка управа за геодетске и имовинско-правне послове</t>
  </si>
  <si>
    <t>Број буџетске организације: 10</t>
  </si>
  <si>
    <t>Назив потрошачке јединице: Републички секретаријат за законодавство</t>
  </si>
  <si>
    <t>Број буџетске организације: 11</t>
  </si>
  <si>
    <t>Назив потрошачке јединице: Агенција за државну управу</t>
  </si>
  <si>
    <t>Број буџетске организације: 13</t>
  </si>
  <si>
    <t>Назив потрошачке јединице: Одбор државне управе за жалбе</t>
  </si>
  <si>
    <t>Број буџетске организације: 14</t>
  </si>
  <si>
    <t>Назив потрошачке јединице: Гендер центар</t>
  </si>
  <si>
    <t>Број буџетске организације: 16</t>
  </si>
  <si>
    <t>Назив потрошачке јединице: Канцеларија правног представника</t>
  </si>
  <si>
    <t>Број буџетске организације: 17</t>
  </si>
  <si>
    <t>Назив потрошачке јединице: Републичка управа за инспекцијске послове</t>
  </si>
  <si>
    <t>Број буџетске организације: 19</t>
  </si>
  <si>
    <t>Број потрошачке јединице: 001-007</t>
  </si>
  <si>
    <t>Назив потрошачке јединице: Служба за заједничке послове Владе Републике Српске</t>
  </si>
  <si>
    <t>Број буџетске организације: 20</t>
  </si>
  <si>
    <t>Назив потрошачке јединице: Хеликоптерски сервис</t>
  </si>
  <si>
    <t>Број буџетске организације: 21</t>
  </si>
  <si>
    <t>Назив потрошачке јединице: Републичка управа цивилне заштите</t>
  </si>
  <si>
    <t>Број буџетске организације: 22</t>
  </si>
  <si>
    <t>Назив потрошачке јединице: Академија наука и умјетности Републике Српске</t>
  </si>
  <si>
    <t>Број министарства: 05</t>
  </si>
  <si>
    <t>Назив потрошачке јединице: Министарство унутрашњих послова</t>
  </si>
  <si>
    <t>Број министарства: 07</t>
  </si>
  <si>
    <t>Број буџетске организације: 12</t>
  </si>
  <si>
    <t>Назив потрошачке јединице: Министарство просвјете и културе</t>
  </si>
  <si>
    <t>Број министарства: 08</t>
  </si>
  <si>
    <t>Текући грантови удружењима од јавног интереса</t>
  </si>
  <si>
    <t>Назив потрошачке јединице: Основне школе</t>
  </si>
  <si>
    <t>Број потрошачке јединице: 001-206</t>
  </si>
  <si>
    <t>Назив потрошачке јединице: Средње школе</t>
  </si>
  <si>
    <t>Број буџетске организације: 15</t>
  </si>
  <si>
    <t>Број потрошачке јединице: 001-092</t>
  </si>
  <si>
    <t>Назив потрошачке јединице: Републички педагошки завод</t>
  </si>
  <si>
    <t>Назив потрошачке јединице: Институције културе</t>
  </si>
  <si>
    <t>Број буџетске организације: 18</t>
  </si>
  <si>
    <t>Назив потрошачке јединице: Архив Републике Српске</t>
  </si>
  <si>
    <t>Назив потрошачке јединице: Републички секретаријат за вјере</t>
  </si>
  <si>
    <t>Назив потрошачке јединице: Универзитет у Бањој Луци</t>
  </si>
  <si>
    <t>Назив потрошачке јединице: Универзитет у Источном Сарајеву</t>
  </si>
  <si>
    <t>Број потрошачке јединице: 001-019</t>
  </si>
  <si>
    <t>Назив потрошачке јединице: Висока медицинска школа Приједор</t>
  </si>
  <si>
    <t>Назив потрошачке јединице: Висока школа за туризам и хотелијерство Требиње</t>
  </si>
  <si>
    <t>Број буџетске организације: 34</t>
  </si>
  <si>
    <t>Назив потрошачке јединице: Институције специјалног и умјетничког образовања</t>
  </si>
  <si>
    <t>Број буџетске организације: 40</t>
  </si>
  <si>
    <t>Број потрошачке јединице: 001-015</t>
  </si>
  <si>
    <t>Назив потрошачке јединице: Завод за образовање одраслих</t>
  </si>
  <si>
    <t>Број буџетске организације: 41</t>
  </si>
  <si>
    <t xml:space="preserve">Назив потрошачке јединице: Министарство финансија </t>
  </si>
  <si>
    <t>Број министарства: 09</t>
  </si>
  <si>
    <t>Назив потрошачке јединице: Пореска управа Републике Српске</t>
  </si>
  <si>
    <t>Број потрошачке јединице: 001-008</t>
  </si>
  <si>
    <t>Назив потрошачке јединице: Републички завод за статистику</t>
  </si>
  <si>
    <t>Број потрошачке јединице: 003</t>
  </si>
  <si>
    <t>Назив потрошачке јединице: Републичка управа за игре на срећу</t>
  </si>
  <si>
    <t>Број буџетске организације: 25</t>
  </si>
  <si>
    <t>Назив потрошачке јединице: Министарство правде</t>
  </si>
  <si>
    <t>Број министарства: 10</t>
  </si>
  <si>
    <t>Број буџетске организације: 24</t>
  </si>
  <si>
    <t>Назив потрошачке јединице: Врховни суд Републике Српске</t>
  </si>
  <si>
    <t>Назив потрошачке јединице: Републичко јавно тужилаштво Републике Српске</t>
  </si>
  <si>
    <t>Број буџетске организације: 26</t>
  </si>
  <si>
    <t>Укупно Републичко тужилаштво:</t>
  </si>
  <si>
    <t>Назив потрошачке јединице: Републичко јавно тужилаштво, Посебно одјељење за сузбијање корупције, организованог и најтежих облика привредног криминала</t>
  </si>
  <si>
    <t>Број потрошачке јединице: 002</t>
  </si>
  <si>
    <t>Укупно Републичко тужилаштво, Посебно одјељење за сузбијање корупције, организованог и најтежих облика привредног криминала:</t>
  </si>
  <si>
    <t>Назив потрошачке јединице: Правобранилаштво Републике Српске</t>
  </si>
  <si>
    <t>Број буџетске организације: 27</t>
  </si>
  <si>
    <t>Назив потрошачке јединице: ЈУ Центар за едукацију судија и јавних тужилаца у Републици Српској</t>
  </si>
  <si>
    <t>Назив потрошачке јединице: Судска полиција Републике Српске</t>
  </si>
  <si>
    <t>Број буџетске организације: 42</t>
  </si>
  <si>
    <t>Назив потрошачке јединице: Окружно јавно тужилаштво Бања Лука</t>
  </si>
  <si>
    <t>Број буџетске организације: 43</t>
  </si>
  <si>
    <t>Назив потрошачке јединице: Окружно јавно тужилаштво Бијељина</t>
  </si>
  <si>
    <t>Број буџетске организације: 44</t>
  </si>
  <si>
    <t>Назив потрошачке јединице: Окружно јавно тужилаштво Добој</t>
  </si>
  <si>
    <t>Број буџетске организације: 45</t>
  </si>
  <si>
    <t>Назив потрошачке јединице: Окружно јавно тужилаштво Источно Сарајево</t>
  </si>
  <si>
    <t>Број буџетске организације: 46</t>
  </si>
  <si>
    <t>Назив потрошачке јединице: Окружно јавно тужилаштво Требиње</t>
  </si>
  <si>
    <t>Број буџетске организације: 47</t>
  </si>
  <si>
    <t>Назив потрошачке јединице: Окружни суд Бања Лука</t>
  </si>
  <si>
    <t>Број буџетске организације: 48</t>
  </si>
  <si>
    <t>Назив потрошачке јединице: Окружни суд Бијељина</t>
  </si>
  <si>
    <t>Број буџетске организације: 49</t>
  </si>
  <si>
    <t>Назив потрошачке јединице: Окружни суд Добој</t>
  </si>
  <si>
    <t>Број буџетске организације: 50</t>
  </si>
  <si>
    <t>Назив потрошачке јединице: Окружни суд Источно Сарајево</t>
  </si>
  <si>
    <t>Број буџетске организације: 51</t>
  </si>
  <si>
    <t>Назив потрошачке јединице: Окружни суд Требиње</t>
  </si>
  <si>
    <t>Број буџетске организације: 52</t>
  </si>
  <si>
    <t>Број буџетске организације: 53</t>
  </si>
  <si>
    <t>Назив потрошачке јединице: Казнено - поправни завод Бања Лука</t>
  </si>
  <si>
    <t>Број буџетске организације: 54</t>
  </si>
  <si>
    <t>Назив потрошачке јединице: Казнено - поправни завод Фоча</t>
  </si>
  <si>
    <t>Број буџетске организације: 55</t>
  </si>
  <si>
    <t>Назив потрошачке јединице: Казнено - поправни завод Бијељина</t>
  </si>
  <si>
    <t>Број буџетске организације: 56</t>
  </si>
  <si>
    <t>Назив потрошачке јединице: Казнено - поправни завод Добој</t>
  </si>
  <si>
    <t>Број буџетске организације: 57</t>
  </si>
  <si>
    <t>Назив потрошачке јединице: Казнено - поправни завод Источно Сарајево</t>
  </si>
  <si>
    <t>Број буџетске организације: 58</t>
  </si>
  <si>
    <t>Назив потрошачке јединице: Казнено - поправни завод Требиње</t>
  </si>
  <si>
    <t>Број буџетске организације: 59</t>
  </si>
  <si>
    <t>Назив потрошачке јединице: Основни суд Бања Лука</t>
  </si>
  <si>
    <t>Број буџетске организације: 60</t>
  </si>
  <si>
    <t>Назив потрошачке јединице: Основни суд Мркоњић Град</t>
  </si>
  <si>
    <t>Број буџетске организације: 61</t>
  </si>
  <si>
    <t>Назив потрошачке јединице: Основни суд Прњавор</t>
  </si>
  <si>
    <t>Број буџетске организације: 62</t>
  </si>
  <si>
    <t>Назив потрошачке јединице: Основни суд Градишка</t>
  </si>
  <si>
    <t>Број буџетске организације: 63</t>
  </si>
  <si>
    <t>Назив потрошачке јединице: Основни суд Приједор</t>
  </si>
  <si>
    <t>Број буџетске организације: 64</t>
  </si>
  <si>
    <t>Назив потрошачке јединице: Основни суд Нови Град</t>
  </si>
  <si>
    <t>Број буџетске организације: 65</t>
  </si>
  <si>
    <t>Назив потрошачке јединице: Основни суд Котор Варош</t>
  </si>
  <si>
    <t>Број буџетске организације: 66</t>
  </si>
  <si>
    <t>Назив потрошачке јединице: Основни суд Бијељина</t>
  </si>
  <si>
    <t>Број буџетске организације: 67</t>
  </si>
  <si>
    <t>Назив потрошачке јединице: Основни суд Зворник</t>
  </si>
  <si>
    <t>Број буџетске организације: 68</t>
  </si>
  <si>
    <t>Назив потрошачке јединице: Основни суд Требиње</t>
  </si>
  <si>
    <t>Број буџетске организације: 69</t>
  </si>
  <si>
    <t>Назив потрошачке јединице: Основни суд Фоча</t>
  </si>
  <si>
    <t>Број буџетске организације: 70</t>
  </si>
  <si>
    <t>Назив потрошачке јединице: Основни суд Добој</t>
  </si>
  <si>
    <t>Број буџетске организације: 71</t>
  </si>
  <si>
    <t>Назив потрошачке јединице: Основни суд Теслић</t>
  </si>
  <si>
    <t>Број буџетске организације: 72</t>
  </si>
  <si>
    <t>Назив потрошачке јединице: Основни суд Дервента</t>
  </si>
  <si>
    <t>Број буџетске организације: 73</t>
  </si>
  <si>
    <t>Назив потрошачке јединице: Основни суд Модрича</t>
  </si>
  <si>
    <t>Број буџетске организације: 74</t>
  </si>
  <si>
    <t>Назив потрошачке јединице: Основни суд Соколац</t>
  </si>
  <si>
    <t>Број буџетске организације: 75</t>
  </si>
  <si>
    <t>Назив потрошачке јединице: Основни суд Власеница</t>
  </si>
  <si>
    <t>Број буџетске организације: 76</t>
  </si>
  <si>
    <t>Назив потрошачке јединице: Основни суд Вишеград</t>
  </si>
  <si>
    <t>Број буџетске организације: 77</t>
  </si>
  <si>
    <t>Назив потрошачке јединице: Основни суд Сребреница</t>
  </si>
  <si>
    <t>Број буџетске организације: 78</t>
  </si>
  <si>
    <t>Назив потрошачке јединице: Основни суд Козарска Дубица</t>
  </si>
  <si>
    <t>Број буџетске организације: 79</t>
  </si>
  <si>
    <t>Назив потрошачке јединице: Центар за пружање бесплатне правне помоћи</t>
  </si>
  <si>
    <t>Број буџетске организације: 80</t>
  </si>
  <si>
    <t>Назив потрошачке јединице: Републички центар за истраживање рата, ратних злочина и тражења несталих лица</t>
  </si>
  <si>
    <t>Број буџетске организације: 82</t>
  </si>
  <si>
    <t>Назив потрошачке јединице: Агенција за управљање одузетом имовином</t>
  </si>
  <si>
    <t>Број буџетске организације: 83</t>
  </si>
  <si>
    <t>Назив потрошачке јединице: Виши привредни суд</t>
  </si>
  <si>
    <t>Број буџетске организације: 84</t>
  </si>
  <si>
    <t>Назив потрошачке јединице: Окружни привредни суд Бања Лука</t>
  </si>
  <si>
    <t>Број буџетске организације: 85</t>
  </si>
  <si>
    <t>Назив потрошачке јединице: Окружни привредни суд Бијељина</t>
  </si>
  <si>
    <t>Број буџетске организације: 86</t>
  </si>
  <si>
    <t>Назив потрошачке јединице: Окружни привредни суд Добој</t>
  </si>
  <si>
    <t>Број буџетске организације: 87</t>
  </si>
  <si>
    <t>Назив потрошачке јединице: Окружни привредни суд Источно Сарајево</t>
  </si>
  <si>
    <t>Број буџетске организације: 88</t>
  </si>
  <si>
    <t>Назив потрошачке јединице: Окружни привредни суд Требиње</t>
  </si>
  <si>
    <t>Број буџетске организације: 89</t>
  </si>
  <si>
    <t>Назив потрошачке јединице: Окружни привредни суд Приједор</t>
  </si>
  <si>
    <t>Број буџетске организације: 90</t>
  </si>
  <si>
    <t>Назив потрошачке јединице: Окружно јавно тужилаштво Приједор</t>
  </si>
  <si>
    <t>Број буџетске организације: 91</t>
  </si>
  <si>
    <t>Назив потрошачке јединице: Окружни суд Приједор</t>
  </si>
  <si>
    <t>Број буџетске организације: 92</t>
  </si>
  <si>
    <t>Назив потрошачке јединице: Министарство управе и локалне самоуправе</t>
  </si>
  <si>
    <t>Број министарства: 11</t>
  </si>
  <si>
    <t>Број министарства: 12</t>
  </si>
  <si>
    <t>Назив потрошачке јединице: Фонд "др Милан Јелић"</t>
  </si>
  <si>
    <t>Укупно Фонд "др Милан Јелић":</t>
  </si>
  <si>
    <t>Назив потрошачке јединице: Министарство здравља и социјалне заштите</t>
  </si>
  <si>
    <t>Број министарства: 13</t>
  </si>
  <si>
    <t>Број министарства: 14</t>
  </si>
  <si>
    <t xml:space="preserve">Дознаке грађанима </t>
  </si>
  <si>
    <t>Назив потрошачке јединице: Републички завод за стандардизацију и метрологију</t>
  </si>
  <si>
    <t>Назив потрошачке јединице: Републички завод за геолошка истраживања</t>
  </si>
  <si>
    <t>Назив потрошачке јединице: Министарство пољопривреде, шумарства и водопривреде</t>
  </si>
  <si>
    <t>Број министарства: 15</t>
  </si>
  <si>
    <t>Број потрошачке јединице: 001-006</t>
  </si>
  <si>
    <t>Назив потрошачке јединице: Републички хидрометеоролошки завод</t>
  </si>
  <si>
    <t>Назив потрошачке јединице: Агенција за аграрна плаћања</t>
  </si>
  <si>
    <t>Назив потрошачке јединице: Министарство саобраћаја и веза</t>
  </si>
  <si>
    <t>Број министарства: 16</t>
  </si>
  <si>
    <t>Назив потрошачке јединице: Агенција за безбједност саобраћаја</t>
  </si>
  <si>
    <t>Назив потрошачке јединице: Министарство трговине и туризма</t>
  </si>
  <si>
    <t>Број министарства: 18</t>
  </si>
  <si>
    <t>Назив потрошачке јединице: Министарство за просторно уређење, грађевинарство и екологију</t>
  </si>
  <si>
    <t>Број министарства: 19</t>
  </si>
  <si>
    <t>Назив потрошачке јединице: Републичка дирекција за обнову и изградњу</t>
  </si>
  <si>
    <t>Назив потрошачке јединице: Министарство рада и борачко-инвалидске заштите</t>
  </si>
  <si>
    <t>Број министарства: 20</t>
  </si>
  <si>
    <t>Назив потрошачке јединице: Фонд за пензијско и инвалидско осигурање Републике Српске</t>
  </si>
  <si>
    <t>Број министарства: 21</t>
  </si>
  <si>
    <t>Назив потрошачке јединице: Главна служба за ревизију јавног сектора Републике Српске</t>
  </si>
  <si>
    <t>Број министарства: 31</t>
  </si>
  <si>
    <t>Назив потрошачке јединице: Министарство породице, омладине и спорта</t>
  </si>
  <si>
    <t>Број министарства: 37</t>
  </si>
  <si>
    <t xml:space="preserve">Текући грантови непрофитним удружењима и организацијама за афирмацију породице </t>
  </si>
  <si>
    <t>Б у џ е т с к а   р е з е р в а</t>
  </si>
  <si>
    <t>Назив потрошачке јединице: Остала буџетска потрошња</t>
  </si>
  <si>
    <t>Број буџетске организације: 23</t>
  </si>
  <si>
    <t>Број потрошачке јединице: 006</t>
  </si>
  <si>
    <t>Укупно Остала буџетска потрошња:</t>
  </si>
  <si>
    <t>Назив потрошачке јединице: Унутрашњи дуг</t>
  </si>
  <si>
    <t>Укупно Унутрашњи дуг:</t>
  </si>
  <si>
    <t>Назив потрошачке јединице: Ино дуг</t>
  </si>
  <si>
    <t>Укупно Ино дуг:</t>
  </si>
  <si>
    <t>Назив потрошачке јединице: Јавне инвестиције</t>
  </si>
  <si>
    <t>Број потрошачке јединице: 005</t>
  </si>
  <si>
    <t>Расходи по основу камата на примљене зајмове у земљи</t>
  </si>
  <si>
    <t>Укупно Јавне инвестиције:</t>
  </si>
  <si>
    <t>Опис</t>
  </si>
  <si>
    <t>А. БУЏЕТСКИ ПРИХОДИ</t>
  </si>
  <si>
    <t>Порески приходи</t>
  </si>
  <si>
    <t>Непорески приходи</t>
  </si>
  <si>
    <t>Приходи од финансијске и нефинансијске имовине и позитивних курсних разлика</t>
  </si>
  <si>
    <t>Накнаде, таксе и приходи од пружања јавних услуга</t>
  </si>
  <si>
    <t>Приходи од финансијске и нефинансијске имовине и трансакција размјене између или унутар јединица власти</t>
  </si>
  <si>
    <t>Трансфери између или унутар јединица власти</t>
  </si>
  <si>
    <t>Б. БУЏЕТСКИ РАСХОДИ</t>
  </si>
  <si>
    <t xml:space="preserve">Текући расходи </t>
  </si>
  <si>
    <t>Трансфери између и унутар јединица власти</t>
  </si>
  <si>
    <t xml:space="preserve">* * * </t>
  </si>
  <si>
    <t>В. БРУТО БУЏЕТСКИ СУФИЦИТ/ДЕФИЦИТ (А-Б)</t>
  </si>
  <si>
    <t>I Примици за нефинансијску имовину</t>
  </si>
  <si>
    <t>Д. БУЏЕТСКИ СУФИЦИТ/ДЕФИЦИТ (В+Г)</t>
  </si>
  <si>
    <t xml:space="preserve">Е.  НЕТО ПРИМИЦИ ОД ФИНАНСИЈСКЕ ИМОВИНЕ (I-II)  </t>
  </si>
  <si>
    <t>I Примици од финансијске имовине</t>
  </si>
  <si>
    <t>Примици од финансијске имовине из трансакција између или унутар јединица власти</t>
  </si>
  <si>
    <t>II Издаци за финансијску имовину</t>
  </si>
  <si>
    <t>Ж. НЕТО ЗАДУЖИВАЊЕ (I-II)</t>
  </si>
  <si>
    <t>I Примици од задуживања</t>
  </si>
  <si>
    <t>Примици од задуживања</t>
  </si>
  <si>
    <t>II Издаци за отплату дугова</t>
  </si>
  <si>
    <t>З. ОСТАЛИ НЕТО ПРИМИЦИ (I-II)</t>
  </si>
  <si>
    <t>I Остали примици</t>
  </si>
  <si>
    <t>Остали примици</t>
  </si>
  <si>
    <t>II Остали издаци</t>
  </si>
  <si>
    <t>БУЏЕТСКИ ПРИХОДИ</t>
  </si>
  <si>
    <t>Порези на промет производа</t>
  </si>
  <si>
    <t>Индиректни порези прикупљени преко УИО - збирно</t>
  </si>
  <si>
    <t>Приходи од хартија од вриједности и финансијских деривата</t>
  </si>
  <si>
    <t>Приходи по основу реализованих позитивних курсних разлика из пословних и инвестиционих активности</t>
  </si>
  <si>
    <t>723000</t>
  </si>
  <si>
    <t>Т р а н с ф е р и   и з м е ђ у   и л и   у н у т а р   ј е д и н и ц а   в л а с т и</t>
  </si>
  <si>
    <t>П р и м и ц и   з а   н е ф и н а н с и ј с к у   и м о в и н у</t>
  </si>
  <si>
    <t>УКУПНИ БУЏЕТСКИ ПРИХОДИ И ПРИМИЦИ ЗА НЕФИНАНСИЈСКУ ИМОВИНУ</t>
  </si>
  <si>
    <t>БУЏЕТСКИ РАСХОДИ</t>
  </si>
  <si>
    <t>Остали некласификовани расходи</t>
  </si>
  <si>
    <t>Расходи по основу камата на хартије од вриједности</t>
  </si>
  <si>
    <t>Грантови у иностранство</t>
  </si>
  <si>
    <t>Дознаке грађанима које се исплаћују из буџета Републике, општина и градова</t>
  </si>
  <si>
    <t>Дознаке пружаоцима услуга социјалне заштите које се исплаћују из буџета Републике, општина и градова</t>
  </si>
  <si>
    <t>Трансфери заједничким институцијама</t>
  </si>
  <si>
    <t>ИЗДАЦИ ЗА НЕФИНАНСИЈСКУ ИМОВИНУ</t>
  </si>
  <si>
    <t>УКУПНИ БУЏЕТСКИ РАСХОДИ И ИЗДАЦИ ЗА НЕФИНАНСИЈСКУ ИМОВИНУ</t>
  </si>
  <si>
    <t>Ф И Н А Н С И Р А Њ Е</t>
  </si>
  <si>
    <t>Н Е Т О   П Р И М И Ц И   О Д   Ф И Н А Н С И Ј С К Е   И М О В И Н Е</t>
  </si>
  <si>
    <t>П р и м и ц и   о д   ф и н а н с и ј с к е   и м о в и н е</t>
  </si>
  <si>
    <t>Издаци за дате зајмове</t>
  </si>
  <si>
    <t>Издаци за финансијску имовину из трансакција са другим јединицама власти</t>
  </si>
  <si>
    <t>Н Е Т О   З А Д У Ж И В А Њ Е</t>
  </si>
  <si>
    <t>П р и м и ц и   од   з а д у ж и в а њ а</t>
  </si>
  <si>
    <t>Издаци за отплату главнице по хартијама од вриједности</t>
  </si>
  <si>
    <t>Издаци за отплату главнице примљених зајмова у земљи</t>
  </si>
  <si>
    <t>О С Т А Л И   Н Е Т О   П Р И М И Ц И</t>
  </si>
  <si>
    <t>О с т а л и   п р и м и ц и</t>
  </si>
  <si>
    <t>Примици по основу пореза на додату вриједност</t>
  </si>
  <si>
    <t xml:space="preserve">Остали издаци </t>
  </si>
  <si>
    <t>01</t>
  </si>
  <si>
    <t>Опште јавне услуге</t>
  </si>
  <si>
    <t>02</t>
  </si>
  <si>
    <t>Одбрана</t>
  </si>
  <si>
    <t>03</t>
  </si>
  <si>
    <t>Јавни ред и сигурност</t>
  </si>
  <si>
    <t>04</t>
  </si>
  <si>
    <t>Економски послови</t>
  </si>
  <si>
    <t>05</t>
  </si>
  <si>
    <t>Заштита животне средине</t>
  </si>
  <si>
    <t>06</t>
  </si>
  <si>
    <t>Стамбени и заједнички послови</t>
  </si>
  <si>
    <t>07</t>
  </si>
  <si>
    <t>Здравство</t>
  </si>
  <si>
    <t>08</t>
  </si>
  <si>
    <t>Рекреација, култура и религија</t>
  </si>
  <si>
    <t>09</t>
  </si>
  <si>
    <t>Образовање</t>
  </si>
  <si>
    <t>Социјална заштита</t>
  </si>
  <si>
    <t>УКУПНО</t>
  </si>
  <si>
    <t>Трансфер за ЈУ "Вучијак" Прњавор</t>
  </si>
  <si>
    <t>Остали примици из трансакција са другим буџетским корисницима исте јединице власти</t>
  </si>
  <si>
    <t xml:space="preserve">Остали примици </t>
  </si>
  <si>
    <t xml:space="preserve">Трансфери јединицама локалне самоуправе - личне инвалиднине из области социјалне заштите </t>
  </si>
  <si>
    <t>Средства за финансирање Коoрдинационог одбора</t>
  </si>
  <si>
    <t>Издаци за драгоцјености</t>
  </si>
  <si>
    <t>Текући грант Жељезничкој корпорацији БХЖЈК</t>
  </si>
  <si>
    <t>Текуће дознаке за унапређење материјалног положаја бораца са навршених 65 година живота</t>
  </si>
  <si>
    <t>Издаци за хартије од вриједности (изузев акција)</t>
  </si>
  <si>
    <t>Издаци за финансијску имовину из трансакција са другим буџетским корисницима исте јединице власти</t>
  </si>
  <si>
    <t>Издаци по основу аванса</t>
  </si>
  <si>
    <t>Капитални грантови организацијама и удружењима избјеглица и расељених лица</t>
  </si>
  <si>
    <t>Остали капитални грантови у иностранство</t>
  </si>
  <si>
    <t>Назив потрошачке јединице: Републички протокол</t>
  </si>
  <si>
    <t>Назив потрошачке јединице: Републички завод за заштиту културно - историјског и природног насљеђа</t>
  </si>
  <si>
    <t>Трансфер Републичкој дирекцији за промет наоружања и војне опреме</t>
  </si>
  <si>
    <t>Назив потрошачке јединице: Републички секретаријат за расељена лица и миграције</t>
  </si>
  <si>
    <t>Назив потрошачке јединице: Студентски домови</t>
  </si>
  <si>
    <t>Суфинансирање смјештаја и исхране у студентским домовима</t>
  </si>
  <si>
    <t>Суфинансирање смјештаја и исхране у ђачким домовима</t>
  </si>
  <si>
    <t>Назив потрошачке јединице: Угоститељски сервис Владе Републике Српске</t>
  </si>
  <si>
    <t>Назив потрошачке јединице: Министарство привреде и предузетништва</t>
  </si>
  <si>
    <t>Број министарства: 17</t>
  </si>
  <si>
    <t>Текући грант - Подршка развоју привреде и побољшања ефикасности пословања и увођења нових технологија</t>
  </si>
  <si>
    <t>Трансфери за пројекте и програмске активности Републичког завода за заштиту културно - историјског и природног насљеђа</t>
  </si>
  <si>
    <t>Број потрошачке јединице: 006-009</t>
  </si>
  <si>
    <t>Назив потрошачке јединице: Ђачки домови</t>
  </si>
  <si>
    <t>Назив потрошачке јединице: Министарство енергетике и рударства</t>
  </si>
  <si>
    <t xml:space="preserve">Назив потрошачке јединице: Министарство за европске интеграције и међународну сарадњу </t>
  </si>
  <si>
    <t>БУЏЕТСКИ ИЗДАЦИ ПО КОРИСНИЦИМА - ОРГАНИЗАЦИОНА КЛАСИФИКАЦИЈА</t>
  </si>
  <si>
    <t>Трансфер Фонду здравственог осигурања у складу са Законом о здравственом осигурању</t>
  </si>
  <si>
    <t>Текући грант - Подршка учешћу и организацији сајмова и манифестација у сврху развоја привреде и предузетништва</t>
  </si>
  <si>
    <t>Текући грант - Подршка унапређењу привредних активности и побољшања пословања привредних друштава</t>
  </si>
  <si>
    <t>Субвенције нефинансијским субјектима у области ветеринарства</t>
  </si>
  <si>
    <t>Издаци за прибављање земљишта</t>
  </si>
  <si>
    <t>Текући грант за провођење Стратегије развоја МСП, предузетништва и успостављања пословних зона</t>
  </si>
  <si>
    <t>Расходи за спровођење реформе образовања у Републици Српској</t>
  </si>
  <si>
    <t>Трансфер за Народну и универзитетску библиотеку РС - COBISS</t>
  </si>
  <si>
    <t>Текући грант за активности спортских савеза Републике Српске</t>
  </si>
  <si>
    <t>Текући грант за врхунски спорт</t>
  </si>
  <si>
    <t>Назив потрошачке јединице: Основни суд Шамац</t>
  </si>
  <si>
    <t>Број буџетске организације: 93</t>
  </si>
  <si>
    <t>Пројекат подршке хуманитарним и друштвено корисним акцијама и покровитељства</t>
  </si>
  <si>
    <t>Назив потрошачке јединице: ЈЗУ Завод за судску медицину Републике Српске</t>
  </si>
  <si>
    <t>Назив потрошачке јединице: ЈЗУ Завод за трансфузијску медицину Републике Српске</t>
  </si>
  <si>
    <t>Пројекат подршке за изградњу, адаптацију и опремање објeката за дјецу и омладину</t>
  </si>
  <si>
    <t>Субвенције на име подстицаја за повећање плате радника</t>
  </si>
  <si>
    <t>Расходи по основу организације манифестације Наши учитељи - Светосавска награда</t>
  </si>
  <si>
    <t>Број потрошачке јединице: 001-011</t>
  </si>
  <si>
    <t>Расходи за стручне услуге - арбитража</t>
  </si>
  <si>
    <t>Издаци за инвестициону имовину</t>
  </si>
  <si>
    <t>Трансфери јединицама локалне самоуправе за дефицитарна занимања</t>
  </si>
  <si>
    <t>Трансфер за суфинансирање школарина</t>
  </si>
  <si>
    <t>Трансфер јединицама локалне самоуправе за миграције и послове реадмисије</t>
  </si>
  <si>
    <t>Издаци за отплату неизмирених обавеза из ранијих година - годишњи борачки додатак, дознаке за одликоване борце и отпремнине по члану 182. Закона о раду</t>
  </si>
  <si>
    <t>Текући грант Институту за јавно здравство за финансирање обавезне имунизације</t>
  </si>
  <si>
    <t>Трансфери осталим јединицама власти</t>
  </si>
  <si>
    <t>Грантови из иностранства</t>
  </si>
  <si>
    <t>Грантови из земље</t>
  </si>
  <si>
    <t>Г р а н т о в и</t>
  </si>
  <si>
    <t>Примици за земљиште</t>
  </si>
  <si>
    <t>Примици од залиха материјала, учинака, робе и ситног инвентара, амбалаже и сл.</t>
  </si>
  <si>
    <t>Примици за непроизведену сталну имовину</t>
  </si>
  <si>
    <t>Трансфер Развојној агенцији Републике Српске</t>
  </si>
  <si>
    <t>Трансфер Фонду за здравствено осигурање за унапређење здравствене заштите</t>
  </si>
  <si>
    <t>Трансфер Заводу за запошљавање за подстицај запошљавања и самозапошљавања дјеце погинулих бораца, РВИ и демобилисаних бораца Републике Српске</t>
  </si>
  <si>
    <t>Трансфер Заводу за запошљавање - Програм подршке привреди путем поврата уплаћених пореза и доприноса за ново запошљавање радника</t>
  </si>
  <si>
    <t>Трекући грант за трошкове систематских прегледа спортиста</t>
  </si>
  <si>
    <t>Субвенције јавним нефинансијским субјектима - самостални умјетници</t>
  </si>
  <si>
    <t>Трансфер Агенцији за високо образовање Републике Српске</t>
  </si>
  <si>
    <t>Примици за нефинансијску имовину из трансакција између или унутар јединица власти</t>
  </si>
  <si>
    <t>IV Издаци за нефинасијску имовину из трансакција између или унутар јединица власти</t>
  </si>
  <si>
    <t>П р и м и ц и   з а   н е ф и н а н с и ј с к у   и м о в и н у  и з  т р а н с а к ц и ј а  и з м е ђ у  и л и  у н у т а р  ј е д и н и ц а  в л а с т и</t>
  </si>
  <si>
    <t>Примици за нефинансијску имовину из трансакција са другим јединицама власти</t>
  </si>
  <si>
    <t>Примици за нефинансијску имовину из трансакција са другим буџетским корисницима исте јединице власти</t>
  </si>
  <si>
    <t xml:space="preserve">Г. НЕТО ИЗДАЦИ ЗА НЕФИНАНСИЈСКУ ИМОВИНУ (I+II-III-IV)  </t>
  </si>
  <si>
    <t>II Примици за нефинасијску имовину из трансакција између или унутар јединица власти</t>
  </si>
  <si>
    <t>III Издаци за нефинансијску имовину</t>
  </si>
  <si>
    <t>Субвенције нефинансијским субјектима</t>
  </si>
  <si>
    <t>Примици по основу депозита и кауција</t>
  </si>
  <si>
    <t>Приходи од финансијске и нефинансијске имовине и трансакција унутар исте јединице власти</t>
  </si>
  <si>
    <t>Издаци за потенцијалне обавезе по издатим гаранцијама - Гарантни програм</t>
  </si>
  <si>
    <t>Примици по основу аванса</t>
  </si>
  <si>
    <t>Текуће дознаке за незапослене демобилисане борце млађе од 60 година</t>
  </si>
  <si>
    <t>Грант за развој туризма у Републици Српској</t>
  </si>
  <si>
    <t>Трансфер за Национални парк "Дрина"</t>
  </si>
  <si>
    <t>УКУПНО:</t>
  </si>
  <si>
    <t xml:space="preserve">О с т а л и   п р и м и ц и   </t>
  </si>
  <si>
    <t>Накнаде и таксе и приходи од пружања јавних услуга</t>
  </si>
  <si>
    <t>П р и м и ц и  з а   н е ф и н а н с и ј с к у  и м о в и н у  и з  т р а н с а к ц и ј а  и з м е ђ у  и л и  у н у т а р  ј е д и н и ц а  в л а с т и</t>
  </si>
  <si>
    <t>П р и м и ц и  з а  н е ф и н а н с и ј с к у  и м о в и н у</t>
  </si>
  <si>
    <t>Назив потрошачке јединице: ЈЗУ Завод за стоматологију Републике Српске</t>
  </si>
  <si>
    <t xml:space="preserve">О с т а л и   п р и м и ц и </t>
  </si>
  <si>
    <t>Ј. РАЗЛИКА У ФИНАНСИРАЊУ (Д+Ђ)</t>
  </si>
  <si>
    <t>Назив потрошачке јединице: Казнено - поправни завод Бања Лука - Привредна јединица "Туњице"</t>
  </si>
  <si>
    <t>Назив потрошачке јединице: Казнено - поправни завод Фоча - Привредна јединица "Дрина"</t>
  </si>
  <si>
    <t>Назив потрошачке јединице: Казнено - поправни завод Бијељина - Привредна јединица "3. мај"</t>
  </si>
  <si>
    <t>Назив потрошачке јединице: Казнено - поправни завод Добој - Привредна јединица "Спреча"</t>
  </si>
  <si>
    <t>Назив потрошачке јединице: Казнено - поправни завод Источно Сарајево - Привредна јединица "Привредник"</t>
  </si>
  <si>
    <t>Назив потрошачке јединице: Казнено - поправни завод Требиње - Привредна јединица "Пударица"</t>
  </si>
  <si>
    <t>Назив потрошачке јединице: ЈЗУ Завод за форензичку психијатрију Соколац</t>
  </si>
  <si>
    <t>ПРИХОДИ И ПРИМИЦИ БУЏЕТСКИХ КОРИСНИКА ОСТВАРЕНИ ПО ПОСЕБНИМ ПРОПИСИМА (ФОНД 02)</t>
  </si>
  <si>
    <t>И. РАСПОДЈЕЛА СУФИЦИТА ИЗ РАНИЈИХ ПЕРИОДА/НЕУТРОШЕНА СРЕДСТВА</t>
  </si>
  <si>
    <t xml:space="preserve">РАСПОДЈЕЛА СУФИЦИТА ИЗ РАНИЈИХ ПЕРИОДА/НЕУТРОШЕНА СРЕДСТВА </t>
  </si>
  <si>
    <t>Подршка организовања научних, стручних и промотивних скупова и форума у циљу промоције и развоја енергетике и рударства</t>
  </si>
  <si>
    <t>РАСПОДЈЕЛА СУФИЦИТА ИЗ РАНИЈИХ ПЕРИОДА / НЕУТРОШЕНА СРЕДСТВА</t>
  </si>
  <si>
    <t>Остали порески приходи</t>
  </si>
  <si>
    <t>П р и м и ц и  о д  ф и н а н с и ј с к е  и м о в и н е</t>
  </si>
  <si>
    <t>Остали непоменути расходи</t>
  </si>
  <si>
    <t xml:space="preserve">Примици за непроизведену сталну имовину </t>
  </si>
  <si>
    <t xml:space="preserve">Назив потрошачке јединице: Виши привредни суд </t>
  </si>
  <si>
    <t>Расходи финансирања и други финансијски трошкови из трансакција унутар исте јединице власти</t>
  </si>
  <si>
    <t>Издаци за отплату дугова из трансакција између или унутар јединица власти</t>
  </si>
  <si>
    <t>Издаци за отплату дугова према другим буџетским корисницима исте јединице власти</t>
  </si>
  <si>
    <t>Трансфери унутар исте јединице власти - Јединица за координацију пољопривредних пројеката</t>
  </si>
  <si>
    <t>Трансфер Фонду здравственог осигурања за посебан програм лијекова</t>
  </si>
  <si>
    <t>Трансфер Заводу за социјалну заштиту</t>
  </si>
  <si>
    <t>ЈУ Центар за друштвено - политичка истраживања Републике Српске</t>
  </si>
  <si>
    <t>Трансфер за суфинансирање генетичких ресурса Републике Српске</t>
  </si>
  <si>
    <t>Трансфер за ЈУ Аудио - визуелни центар Републике Српске</t>
  </si>
  <si>
    <t>Трансфери представништвима Републике Српске у иностранству</t>
  </si>
  <si>
    <t>Грантови вјерским и етничким организацијама и удружењима</t>
  </si>
  <si>
    <t>Број потрошачке јединице: 001-072</t>
  </si>
  <si>
    <t>Текући грантови у земљи</t>
  </si>
  <si>
    <t xml:space="preserve">Издаци за нематеријалну произведену имовину  </t>
  </si>
  <si>
    <t>Остале текуће дознаке грађанима које се исплаћују из буџета Републике</t>
  </si>
  <si>
    <t>Расходи за одржавање лиценце</t>
  </si>
  <si>
    <t>Ђ. НЕТО ФИНАНСИРАЊЕ (Е+Ж+З+И)</t>
  </si>
  <si>
    <t>Буџет Републике Српске за
2024. годину
(Фонд 02)</t>
  </si>
  <si>
    <t>Издаци за нематеријалну неприизведену имовину</t>
  </si>
  <si>
    <t>Трансфер Фонду здравственог осигурања за дијагностичку процедуру (NIPT тест)</t>
  </si>
  <si>
    <t xml:space="preserve">Расходи по основу ефективних негативних курсних разлика </t>
  </si>
  <si>
    <t>Текући грантови непрофитним  субјектима у земљи</t>
  </si>
  <si>
    <t>Текући грант за Научно технолошки парк</t>
  </si>
  <si>
    <t xml:space="preserve">Назив потрошачке јединице: Агенција за управљање одузетом имовином </t>
  </si>
  <si>
    <t>Примици за инвестициону имовину</t>
  </si>
  <si>
    <t>Трансфер унутар исте јединице власти - Компензациони фонд Републике Српске</t>
  </si>
  <si>
    <t xml:space="preserve">Назив потрошачке јединице: Министарство за научнотехнолошки развој и високо образовање </t>
  </si>
  <si>
    <t>Трансфер унутар исте јединице власти - Фонд солидарности Републике Српске</t>
  </si>
  <si>
    <t>Број потрошачке јединице: 001-018</t>
  </si>
  <si>
    <t>Број потрошачке јединице: 100-118,200-272,300-333,400-438,500-548,600-624,700-724,800-861,900-965</t>
  </si>
  <si>
    <t>Укупно Министарство за научнотехнолошки развој и високо образовање:</t>
  </si>
  <si>
    <t xml:space="preserve">Расходи за лиценцирање Microsoft софтвера </t>
  </si>
  <si>
    <t>БУЏЕТ РЕПУБЛИКЕ СРПСКЕ 2024 - БУЏЕТСКИ РАСХОДИ И ИЗДАЦИ ЗА НЕФИНАНСИЈСКУ ИМОВИНУ</t>
  </si>
  <si>
    <t>Трансфер Агенцији за информационо - комуникационе технологије Републике Српске</t>
  </si>
  <si>
    <t>БУЏЕТ РЕПУБЛИКЕ СРПСКЕ ЗА 2024 - ОПШТИ ДИО</t>
  </si>
  <si>
    <t>Буџет Републике Српске за
2024. годину
(Фонд 01)</t>
  </si>
  <si>
    <t>БУЏЕТ РЕПУБЛИКЕ СРПСКЕ ЗА 2024 - БУЏЕТСКИ ПРИХОДИ И ПРИМИЦИ ЗА НЕФИНАНСИЈСКУ ИМОВИНУ</t>
  </si>
  <si>
    <t>БУЏЕТ РЕПУБЛИКЕ СРПСКЕ ЗА 2024 - ФИНАНСИРАЊЕ</t>
  </si>
  <si>
    <t xml:space="preserve">БУЏЕТ РЕПУБЛИКЕ СРПСКЕ ЗА 2024 - ФУНКЦИОНАЛНА КЛАСИФИКАЦИЈА РАСХОДА И НЕТО ИЗДАТАКА ЗА НЕФИНАНСИЈСКУ ИМОВИНУ </t>
  </si>
  <si>
    <t>БУЏЕТ РЕПУБЛИКЕ СРПСКЕ ЗА 2024 - БУЏЕТСКИ ИЗДАЦИ</t>
  </si>
  <si>
    <t>Текући грант Агенцији за акредитацију и унапређење квалитета здравствене заштите 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</si>
</sst>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_-;\-* #,##0.00_-;_-* &quot;-&quot;??_-;_-@_-"/>
    <numFmt numFmtId="165" formatCode="#,##0.0"/>
    <numFmt numFmtId="166" formatCode="&quot;   &quot;@"/>
    <numFmt numFmtId="167" formatCode="&quot;      &quot;@"/>
    <numFmt numFmtId="168" formatCode="&quot;         &quot;@"/>
    <numFmt numFmtId="169" formatCode="&quot;            &quot;@"/>
    <numFmt numFmtId="170" formatCode="&quot;               &quot;@"/>
    <numFmt numFmtId="171" formatCode="_-* #,##0.00\ _€_-;\-* #,##0.00\ _€_-;_-* &quot;-&quot;??\ _€_-;_-@_-"/>
    <numFmt numFmtId="172" formatCode="#,##0.000"/>
    <numFmt numFmtId="173" formatCode="#,##0.00\ [$SEK]"/>
    <numFmt numFmtId="174" formatCode="0.000"/>
    <numFmt numFmtId="175" formatCode="General_)"/>
    <numFmt numFmtId="176" formatCode="[Black][&gt;0.05]#,##0.0;[Black][&lt;-0.05]\-#,##0.0;;"/>
    <numFmt numFmtId="177" formatCode="[Black][&gt;0.5]#,##0;[Black][&lt;-0.5]\-#,##0;;"/>
    <numFmt numFmtId="178" formatCode="#,##0_)"/>
  </numFmts>
  <fonts count="40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9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9"/>
      <name val="Times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2"/>
      <name val="Helv"/>
    </font>
    <font>
      <sz val="11"/>
      <color theme="1"/>
      <name val="Calibri"/>
      <family val="2"/>
      <charset val="204"/>
      <scheme val="minor"/>
    </font>
    <font>
      <b/>
      <sz val="11"/>
      <color indexed="63"/>
      <name val="Calibri"/>
      <family val="2"/>
    </font>
    <font>
      <sz val="10"/>
      <name val="Times New Roman"/>
      <family val="1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0"/>
      <name val="Courier"/>
      <family val="3"/>
    </font>
    <font>
      <sz val="11"/>
      <color indexed="10"/>
      <name val="Calibri"/>
      <family val="2"/>
    </font>
    <font>
      <b/>
      <sz val="20"/>
      <name val="Times New Roman"/>
      <family val="1"/>
      <charset val="238"/>
    </font>
    <font>
      <sz val="20"/>
      <name val="Times New Roman"/>
      <family val="1"/>
      <charset val="238"/>
    </font>
    <font>
      <b/>
      <sz val="20"/>
      <color rgb="FFFF0000"/>
      <name val="Times New Roman"/>
      <family val="1"/>
      <charset val="238"/>
    </font>
    <font>
      <b/>
      <i/>
      <sz val="20"/>
      <name val="Times New Roman"/>
      <family val="1"/>
      <charset val="238"/>
    </font>
    <font>
      <b/>
      <sz val="16"/>
      <name val="Times New Roman"/>
      <family val="1"/>
      <charset val="238"/>
    </font>
    <font>
      <sz val="16"/>
      <name val="Times New Roman"/>
      <family val="1"/>
      <charset val="238"/>
    </font>
    <font>
      <b/>
      <i/>
      <sz val="16"/>
      <name val="Times New Roman"/>
      <family val="1"/>
      <charset val="238"/>
    </font>
    <font>
      <i/>
      <sz val="16"/>
      <name val="Times New Roman"/>
      <family val="1"/>
      <charset val="238"/>
    </font>
  </fonts>
  <fills count="39">
    <fill>
      <patternFill patternType="none"/>
    </fill>
    <fill>
      <patternFill patternType="gray125"/>
    </fill>
    <fill>
      <patternFill patternType="solid">
        <fgColor rgb="FFFFFFC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157">
    <xf numFmtId="0" fontId="0" fillId="0" borderId="0"/>
    <xf numFmtId="9" fontId="6" fillId="0" borderId="0" applyFont="0" applyFill="0" applyBorder="0" applyAlignment="0" applyProtection="0"/>
    <xf numFmtId="0" fontId="4" fillId="0" borderId="0"/>
    <xf numFmtId="0" fontId="6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7" fillId="0" borderId="0"/>
    <xf numFmtId="0" fontId="8" fillId="0" borderId="0"/>
    <xf numFmtId="0" fontId="5" fillId="0" borderId="0"/>
    <xf numFmtId="166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168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170" fontId="9" fillId="0" borderId="0" applyFont="0" applyFill="0" applyBorder="0" applyAlignment="0" applyProtection="0"/>
    <xf numFmtId="0" fontId="11" fillId="27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4" borderId="0" applyNumberFormat="0" applyBorder="0" applyAlignment="0" applyProtection="0"/>
    <xf numFmtId="0" fontId="12" fillId="18" borderId="0" applyNumberFormat="0" applyBorder="0" applyAlignment="0" applyProtection="0"/>
    <xf numFmtId="0" fontId="13" fillId="35" borderId="9" applyNumberFormat="0" applyAlignment="0" applyProtection="0"/>
    <xf numFmtId="0" fontId="13" fillId="35" borderId="9" applyNumberFormat="0" applyAlignment="0" applyProtection="0"/>
    <xf numFmtId="0" fontId="13" fillId="35" borderId="9" applyNumberFormat="0" applyAlignment="0" applyProtection="0"/>
    <xf numFmtId="0" fontId="13" fillId="35" borderId="9" applyNumberFormat="0" applyAlignment="0" applyProtection="0"/>
    <xf numFmtId="0" fontId="13" fillId="35" borderId="9" applyNumberFormat="0" applyAlignment="0" applyProtection="0"/>
    <xf numFmtId="0" fontId="13" fillId="35" borderId="9" applyNumberFormat="0" applyAlignment="0" applyProtection="0"/>
    <xf numFmtId="0" fontId="14" fillId="36" borderId="10" applyNumberFormat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15" fillId="0" borderId="0">
      <alignment horizontal="right" vertical="top"/>
    </xf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19" borderId="0" applyNumberFormat="0" applyBorder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20" fillId="0" borderId="13" applyNumberFormat="0" applyFill="0" applyAlignment="0" applyProtection="0"/>
    <xf numFmtId="0" fontId="20" fillId="0" borderId="0" applyNumberFormat="0" applyFill="0" applyBorder="0" applyAlignment="0" applyProtection="0"/>
    <xf numFmtId="165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0" fontId="21" fillId="22" borderId="9" applyNumberFormat="0" applyAlignment="0" applyProtection="0"/>
    <xf numFmtId="0" fontId="21" fillId="22" borderId="9" applyNumberFormat="0" applyAlignment="0" applyProtection="0"/>
    <xf numFmtId="0" fontId="21" fillId="22" borderId="9" applyNumberFormat="0" applyAlignment="0" applyProtection="0"/>
    <xf numFmtId="0" fontId="21" fillId="22" borderId="9" applyNumberFormat="0" applyAlignment="0" applyProtection="0"/>
    <xf numFmtId="0" fontId="21" fillId="22" borderId="9" applyNumberFormat="0" applyAlignment="0" applyProtection="0"/>
    <xf numFmtId="0" fontId="21" fillId="22" borderId="9" applyNumberFormat="0" applyAlignment="0" applyProtection="0"/>
    <xf numFmtId="0" fontId="22" fillId="0" borderId="14" applyNumberFormat="0" applyFill="0" applyAlignment="0" applyProtection="0"/>
    <xf numFmtId="0" fontId="23" fillId="37" borderId="0" applyNumberFormat="0" applyBorder="0" applyAlignment="0" applyProtection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6" fillId="0" borderId="0"/>
    <xf numFmtId="0" fontId="6" fillId="0" borderId="0"/>
    <xf numFmtId="175" fontId="24" fillId="0" borderId="0"/>
    <xf numFmtId="0" fontId="6" fillId="0" borderId="0"/>
    <xf numFmtId="0" fontId="6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5" fontId="24" fillId="0" borderId="0"/>
    <xf numFmtId="0" fontId="6" fillId="0" borderId="0"/>
    <xf numFmtId="0" fontId="6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0" fontId="6" fillId="0" borderId="0"/>
    <xf numFmtId="0" fontId="4" fillId="0" borderId="0"/>
    <xf numFmtId="0" fontId="4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6" fillId="35" borderId="16" applyNumberFormat="0" applyAlignment="0" applyProtection="0"/>
    <xf numFmtId="0" fontId="26" fillId="35" borderId="16" applyNumberFormat="0" applyAlignment="0" applyProtection="0"/>
    <xf numFmtId="0" fontId="26" fillId="35" borderId="16" applyNumberFormat="0" applyAlignment="0" applyProtection="0"/>
    <xf numFmtId="0" fontId="26" fillId="35" borderId="16" applyNumberFormat="0" applyAlignment="0" applyProtection="0"/>
    <xf numFmtId="0" fontId="26" fillId="35" borderId="16" applyNumberFormat="0" applyAlignment="0" applyProtection="0"/>
    <xf numFmtId="0" fontId="26" fillId="35" borderId="16" applyNumberFormat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176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178" fontId="27" fillId="0" borderId="0" applyFill="0" applyBorder="0" applyAlignment="0"/>
    <xf numFmtId="0" fontId="28" fillId="0" borderId="0" applyNumberFormat="0" applyFill="0" applyBorder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1" fillId="0" borderId="0" applyNumberFormat="0" applyFill="0" applyBorder="0" applyAlignment="0" applyProtection="0"/>
    <xf numFmtId="164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213">
    <xf numFmtId="0" fontId="0" fillId="0" borderId="0" xfId="0"/>
    <xf numFmtId="0" fontId="32" fillId="0" borderId="0" xfId="5" applyFont="1" applyAlignment="1">
      <alignment vertical="center"/>
    </xf>
    <xf numFmtId="0" fontId="32" fillId="0" borderId="0" xfId="5" applyFont="1" applyAlignment="1">
      <alignment horizontal="left" vertical="center" wrapText="1"/>
    </xf>
    <xf numFmtId="3" fontId="32" fillId="0" borderId="0" xfId="5" applyNumberFormat="1" applyFont="1" applyAlignment="1">
      <alignment horizontal="right" vertical="center" wrapText="1"/>
    </xf>
    <xf numFmtId="0" fontId="33" fillId="0" borderId="0" xfId="5" applyFont="1" applyAlignment="1">
      <alignment vertical="center"/>
    </xf>
    <xf numFmtId="0" fontId="33" fillId="0" borderId="0" xfId="5" applyFont="1" applyAlignment="1">
      <alignment horizontal="center" vertical="center"/>
    </xf>
    <xf numFmtId="0" fontId="33" fillId="0" borderId="0" xfId="5" applyFont="1" applyAlignment="1">
      <alignment vertical="center" wrapText="1"/>
    </xf>
    <xf numFmtId="3" fontId="33" fillId="0" borderId="0" xfId="5" applyNumberFormat="1" applyFont="1" applyAlignment="1">
      <alignment horizontal="right" vertical="center" wrapText="1"/>
    </xf>
    <xf numFmtId="3" fontId="33" fillId="0" borderId="0" xfId="5" applyNumberFormat="1" applyFont="1" applyAlignment="1">
      <alignment vertical="center"/>
    </xf>
    <xf numFmtId="0" fontId="32" fillId="0" borderId="2" xfId="5" applyFont="1" applyBorder="1" applyAlignment="1">
      <alignment horizontal="center" vertical="center" wrapText="1"/>
    </xf>
    <xf numFmtId="0" fontId="32" fillId="0" borderId="7" xfId="5" applyFont="1" applyBorder="1" applyAlignment="1">
      <alignment horizontal="center" vertical="center" wrapText="1"/>
    </xf>
    <xf numFmtId="3" fontId="32" fillId="0" borderId="7" xfId="0" applyNumberFormat="1" applyFont="1" applyBorder="1" applyAlignment="1">
      <alignment horizontal="center" vertical="center" wrapText="1"/>
    </xf>
    <xf numFmtId="0" fontId="32" fillId="0" borderId="1" xfId="5" applyFont="1" applyBorder="1" applyAlignment="1">
      <alignment horizontal="center" vertical="center" wrapText="1"/>
    </xf>
    <xf numFmtId="3" fontId="32" fillId="0" borderId="1" xfId="5" applyNumberFormat="1" applyFont="1" applyBorder="1" applyAlignment="1">
      <alignment horizontal="center" vertical="center" wrapText="1"/>
    </xf>
    <xf numFmtId="0" fontId="32" fillId="0" borderId="0" xfId="5" applyFont="1" applyAlignment="1">
      <alignment horizontal="center" vertical="center" wrapText="1"/>
    </xf>
    <xf numFmtId="3" fontId="32" fillId="0" borderId="0" xfId="5" applyNumberFormat="1" applyFont="1" applyAlignment="1">
      <alignment vertical="center"/>
    </xf>
    <xf numFmtId="0" fontId="33" fillId="0" borderId="0" xfId="5" applyFont="1" applyAlignment="1">
      <alignment horizontal="right" vertical="center" wrapText="1"/>
    </xf>
    <xf numFmtId="0" fontId="33" fillId="0" borderId="0" xfId="5" applyFont="1" applyAlignment="1">
      <alignment horizontal="left" vertical="center" wrapText="1"/>
    </xf>
    <xf numFmtId="1" fontId="33" fillId="3" borderId="2" xfId="0" applyNumberFormat="1" applyFont="1" applyFill="1" applyBorder="1" applyAlignment="1">
      <alignment horizontal="center" vertical="center"/>
    </xf>
    <xf numFmtId="0" fontId="32" fillId="3" borderId="7" xfId="0" applyFont="1" applyFill="1" applyBorder="1" applyAlignment="1">
      <alignment horizontal="left" vertical="center" wrapText="1"/>
    </xf>
    <xf numFmtId="3" fontId="32" fillId="3" borderId="7" xfId="0" applyNumberFormat="1" applyFont="1" applyFill="1" applyBorder="1" applyAlignment="1">
      <alignment horizontal="right" vertical="center" wrapText="1"/>
    </xf>
    <xf numFmtId="0" fontId="32" fillId="2" borderId="0" xfId="5" applyFont="1" applyFill="1" applyAlignment="1">
      <alignment vertical="center"/>
    </xf>
    <xf numFmtId="0" fontId="32" fillId="0" borderId="0" xfId="5" applyFont="1" applyAlignment="1">
      <alignment horizontal="right" vertical="center" wrapText="1"/>
    </xf>
    <xf numFmtId="1" fontId="33" fillId="0" borderId="0" xfId="0" applyNumberFormat="1" applyFont="1" applyAlignment="1">
      <alignment horizontal="right" vertical="center"/>
    </xf>
    <xf numFmtId="1" fontId="34" fillId="0" borderId="0" xfId="0" applyNumberFormat="1" applyFont="1" applyAlignment="1">
      <alignment horizontal="right" vertical="center"/>
    </xf>
    <xf numFmtId="0" fontId="34" fillId="0" borderId="0" xfId="5" applyFont="1" applyAlignment="1">
      <alignment vertical="center"/>
    </xf>
    <xf numFmtId="0" fontId="32" fillId="0" borderId="0" xfId="2" applyFont="1"/>
    <xf numFmtId="0" fontId="33" fillId="0" borderId="0" xfId="2" applyFont="1"/>
    <xf numFmtId="0" fontId="32" fillId="0" borderId="0" xfId="2" applyFont="1" applyAlignment="1">
      <alignment vertical="center"/>
    </xf>
    <xf numFmtId="0" fontId="32" fillId="0" borderId="0" xfId="2" applyFont="1" applyAlignment="1">
      <alignment vertical="center" wrapText="1"/>
    </xf>
    <xf numFmtId="3" fontId="32" fillId="0" borderId="0" xfId="2" applyNumberFormat="1" applyFont="1" applyAlignment="1">
      <alignment horizontal="right" vertical="center" wrapText="1"/>
    </xf>
    <xf numFmtId="0" fontId="32" fillId="0" borderId="6" xfId="5" applyFont="1" applyBorder="1" applyAlignment="1">
      <alignment horizontal="center" vertical="center" wrapText="1"/>
    </xf>
    <xf numFmtId="3" fontId="32" fillId="0" borderId="3" xfId="0" applyNumberFormat="1" applyFont="1" applyBorder="1" applyAlignment="1">
      <alignment horizontal="center" vertical="center" wrapText="1"/>
    </xf>
    <xf numFmtId="0" fontId="32" fillId="0" borderId="0" xfId="2" applyFont="1" applyAlignment="1">
      <alignment horizontal="left" vertical="center"/>
    </xf>
    <xf numFmtId="0" fontId="32" fillId="0" borderId="0" xfId="2" applyFont="1" applyAlignment="1">
      <alignment horizontal="center" vertical="center" wrapText="1"/>
    </xf>
    <xf numFmtId="0" fontId="32" fillId="0" borderId="0" xfId="2" applyFont="1" applyAlignment="1">
      <alignment horizontal="left" vertical="center" wrapText="1"/>
    </xf>
    <xf numFmtId="0" fontId="35" fillId="0" borderId="0" xfId="2" applyFont="1" applyAlignment="1">
      <alignment horizontal="left" vertical="center" wrapText="1"/>
    </xf>
    <xf numFmtId="3" fontId="35" fillId="0" borderId="0" xfId="2" applyNumberFormat="1" applyFont="1" applyAlignment="1">
      <alignment horizontal="right" vertical="center" wrapText="1"/>
    </xf>
    <xf numFmtId="0" fontId="33" fillId="0" borderId="0" xfId="2" quotePrefix="1" applyFont="1" applyAlignment="1">
      <alignment horizontal="right" vertical="center"/>
    </xf>
    <xf numFmtId="0" fontId="33" fillId="0" borderId="0" xfId="2" applyFont="1" applyAlignment="1">
      <alignment horizontal="left" vertical="center" wrapText="1"/>
    </xf>
    <xf numFmtId="3" fontId="33" fillId="0" borderId="0" xfId="2" quotePrefix="1" applyNumberFormat="1" applyFont="1" applyAlignment="1">
      <alignment horizontal="right" vertical="center" wrapText="1"/>
    </xf>
    <xf numFmtId="0" fontId="33" fillId="0" borderId="0" xfId="2" applyFont="1" applyAlignment="1">
      <alignment vertical="center" wrapText="1"/>
    </xf>
    <xf numFmtId="0" fontId="35" fillId="0" borderId="0" xfId="2" quotePrefix="1" applyFont="1" applyAlignment="1">
      <alignment horizontal="left" vertical="center"/>
    </xf>
    <xf numFmtId="0" fontId="35" fillId="0" borderId="0" xfId="2" applyFont="1" applyAlignment="1">
      <alignment vertical="center" wrapText="1"/>
    </xf>
    <xf numFmtId="3" fontId="35" fillId="0" borderId="0" xfId="2" quotePrefix="1" applyNumberFormat="1" applyFont="1" applyAlignment="1">
      <alignment horizontal="right" vertical="center" wrapText="1"/>
    </xf>
    <xf numFmtId="0" fontId="35" fillId="0" borderId="0" xfId="2" applyFont="1"/>
    <xf numFmtId="0" fontId="32" fillId="0" borderId="0" xfId="2" quotePrefix="1" applyFont="1" applyAlignment="1">
      <alignment horizontal="left" vertical="center"/>
    </xf>
    <xf numFmtId="3" fontId="32" fillId="0" borderId="0" xfId="2" quotePrefix="1" applyNumberFormat="1" applyFont="1" applyAlignment="1">
      <alignment horizontal="right" vertical="center" wrapText="1"/>
    </xf>
    <xf numFmtId="0" fontId="33" fillId="0" borderId="0" xfId="2" applyFont="1" applyAlignment="1">
      <alignment horizontal="right" vertical="center"/>
    </xf>
    <xf numFmtId="3" fontId="33" fillId="0" borderId="0" xfId="2" applyNumberFormat="1" applyFont="1" applyAlignment="1">
      <alignment horizontal="right" vertical="center" wrapText="1"/>
    </xf>
    <xf numFmtId="0" fontId="35" fillId="0" borderId="0" xfId="2" quotePrefix="1" applyFont="1" applyAlignment="1">
      <alignment horizontal="left" vertical="center" wrapText="1"/>
    </xf>
    <xf numFmtId="0" fontId="33" fillId="0" borderId="0" xfId="2" applyFont="1" applyAlignment="1">
      <alignment vertical="center"/>
    </xf>
    <xf numFmtId="0" fontId="35" fillId="0" borderId="0" xfId="2" applyFont="1" applyAlignment="1">
      <alignment horizontal="left" vertical="center"/>
    </xf>
    <xf numFmtId="0" fontId="32" fillId="2" borderId="0" xfId="2" applyFont="1" applyFill="1"/>
    <xf numFmtId="0" fontId="32" fillId="0" borderId="0" xfId="0" applyFont="1" applyAlignment="1">
      <alignment vertical="center"/>
    </xf>
    <xf numFmtId="0" fontId="32" fillId="0" borderId="0" xfId="0" applyFont="1" applyAlignment="1">
      <alignment vertical="center" wrapText="1"/>
    </xf>
    <xf numFmtId="3" fontId="32" fillId="0" borderId="0" xfId="0" applyNumberFormat="1" applyFont="1" applyAlignment="1">
      <alignment horizontal="right" vertical="center" wrapText="1"/>
    </xf>
    <xf numFmtId="0" fontId="33" fillId="0" borderId="0" xfId="0" applyFont="1" applyAlignment="1">
      <alignment vertical="center"/>
    </xf>
    <xf numFmtId="0" fontId="32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33" fillId="0" borderId="0" xfId="0" applyFont="1" applyAlignment="1">
      <alignment vertical="center" wrapText="1"/>
    </xf>
    <xf numFmtId="1" fontId="32" fillId="0" borderId="0" xfId="0" applyNumberFormat="1" applyFont="1" applyAlignment="1">
      <alignment horizontal="left" vertical="center" wrapText="1"/>
    </xf>
    <xf numFmtId="1" fontId="35" fillId="0" borderId="0" xfId="0" applyNumberFormat="1" applyFont="1" applyAlignment="1">
      <alignment horizontal="left" vertical="center" wrapText="1"/>
    </xf>
    <xf numFmtId="2" fontId="35" fillId="0" borderId="0" xfId="0" applyNumberFormat="1" applyFont="1" applyAlignment="1">
      <alignment horizontal="left" vertical="center" wrapText="1"/>
    </xf>
    <xf numFmtId="3" fontId="35" fillId="0" borderId="0" xfId="0" applyNumberFormat="1" applyFont="1" applyAlignment="1">
      <alignment horizontal="right" vertical="center" wrapText="1"/>
    </xf>
    <xf numFmtId="1" fontId="33" fillId="0" borderId="0" xfId="0" applyNumberFormat="1" applyFont="1" applyAlignment="1">
      <alignment vertical="center" wrapText="1"/>
    </xf>
    <xf numFmtId="0" fontId="33" fillId="0" borderId="0" xfId="0" applyFont="1" applyAlignment="1">
      <alignment horizontal="left" vertical="center" wrapText="1"/>
    </xf>
    <xf numFmtId="3" fontId="33" fillId="0" borderId="0" xfId="0" applyNumberFormat="1" applyFont="1" applyAlignment="1">
      <alignment horizontal="right" vertical="center" wrapText="1"/>
    </xf>
    <xf numFmtId="0" fontId="35" fillId="0" borderId="0" xfId="0" applyFont="1" applyAlignment="1">
      <alignment horizontal="left" vertical="center" wrapText="1"/>
    </xf>
    <xf numFmtId="0" fontId="35" fillId="0" borderId="0" xfId="0" applyFont="1" applyAlignment="1">
      <alignment vertical="center"/>
    </xf>
    <xf numFmtId="1" fontId="33" fillId="0" borderId="0" xfId="0" applyNumberFormat="1" applyFont="1" applyAlignment="1">
      <alignment vertical="center"/>
    </xf>
    <xf numFmtId="1" fontId="35" fillId="0" borderId="0" xfId="0" applyNumberFormat="1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1" fontId="33" fillId="0" borderId="0" xfId="0" applyNumberFormat="1" applyFont="1" applyAlignment="1">
      <alignment horizontal="right" vertical="center" wrapText="1"/>
    </xf>
    <xf numFmtId="1" fontId="32" fillId="0" borderId="0" xfId="0" applyNumberFormat="1" applyFont="1" applyAlignment="1">
      <alignment horizontal="left" vertical="center"/>
    </xf>
    <xf numFmtId="0" fontId="33" fillId="0" borderId="0" xfId="0" applyFont="1" applyAlignment="1">
      <alignment horizontal="right" vertical="center"/>
    </xf>
    <xf numFmtId="1" fontId="32" fillId="3" borderId="2" xfId="0" applyNumberFormat="1" applyFont="1" applyFill="1" applyBorder="1" applyAlignment="1">
      <alignment horizontal="center" vertical="center"/>
    </xf>
    <xf numFmtId="0" fontId="33" fillId="2" borderId="0" xfId="0" applyFont="1" applyFill="1" applyAlignment="1">
      <alignment vertical="center" wrapText="1"/>
    </xf>
    <xf numFmtId="1" fontId="33" fillId="3" borderId="0" xfId="0" applyNumberFormat="1" applyFont="1" applyFill="1" applyAlignment="1">
      <alignment horizontal="center" vertical="center"/>
    </xf>
    <xf numFmtId="0" fontId="32" fillId="3" borderId="0" xfId="0" applyFont="1" applyFill="1" applyAlignment="1">
      <alignment horizontal="left" vertical="center" wrapText="1"/>
    </xf>
    <xf numFmtId="3" fontId="32" fillId="3" borderId="0" xfId="0" applyNumberFormat="1" applyFont="1" applyFill="1" applyAlignment="1">
      <alignment horizontal="right" vertical="center" wrapText="1"/>
    </xf>
    <xf numFmtId="1" fontId="33" fillId="0" borderId="0" xfId="0" applyNumberFormat="1" applyFont="1" applyAlignment="1">
      <alignment horizontal="center" vertical="center"/>
    </xf>
    <xf numFmtId="0" fontId="35" fillId="0" borderId="0" xfId="0" applyFont="1" applyAlignment="1">
      <alignment vertical="center" wrapText="1"/>
    </xf>
    <xf numFmtId="0" fontId="35" fillId="0" borderId="0" xfId="5" applyFont="1" applyAlignment="1">
      <alignment horizontal="left" vertical="center" wrapText="1"/>
    </xf>
    <xf numFmtId="1" fontId="32" fillId="0" borderId="0" xfId="0" applyNumberFormat="1" applyFont="1" applyAlignment="1">
      <alignment vertical="center" wrapText="1"/>
    </xf>
    <xf numFmtId="3" fontId="35" fillId="0" borderId="0" xfId="5" applyNumberFormat="1" applyFont="1" applyAlignment="1">
      <alignment horizontal="right" vertical="center" wrapText="1"/>
    </xf>
    <xf numFmtId="0" fontId="35" fillId="0" borderId="0" xfId="5" applyFont="1" applyAlignment="1">
      <alignment vertical="center"/>
    </xf>
    <xf numFmtId="0" fontId="33" fillId="0" borderId="0" xfId="5" applyFont="1" applyAlignment="1">
      <alignment horizontal="right" vertical="center"/>
    </xf>
    <xf numFmtId="0" fontId="32" fillId="0" borderId="0" xfId="5" applyFont="1" applyAlignment="1">
      <alignment horizontal="left" vertical="center"/>
    </xf>
    <xf numFmtId="0" fontId="32" fillId="0" borderId="0" xfId="5" applyFont="1" applyAlignment="1">
      <alignment vertical="center" wrapText="1"/>
    </xf>
    <xf numFmtId="0" fontId="32" fillId="0" borderId="4" xfId="5" applyFont="1" applyBorder="1" applyAlignment="1">
      <alignment horizontal="center" vertical="center" wrapText="1"/>
    </xf>
    <xf numFmtId="1" fontId="33" fillId="0" borderId="0" xfId="0" applyNumberFormat="1" applyFont="1" applyAlignment="1">
      <alignment horizontal="center" vertical="center" wrapText="1"/>
    </xf>
    <xf numFmtId="3" fontId="32" fillId="3" borderId="0" xfId="5" applyNumberFormat="1" applyFont="1" applyFill="1" applyAlignment="1">
      <alignment vertical="center"/>
    </xf>
    <xf numFmtId="3" fontId="33" fillId="0" borderId="0" xfId="0" applyNumberFormat="1" applyFont="1" applyAlignment="1">
      <alignment vertical="center"/>
    </xf>
    <xf numFmtId="0" fontId="32" fillId="0" borderId="1" xfId="0" applyFont="1" applyBorder="1" applyAlignment="1">
      <alignment vertical="center"/>
    </xf>
    <xf numFmtId="3" fontId="32" fillId="0" borderId="1" xfId="0" applyNumberFormat="1" applyFont="1" applyBorder="1" applyAlignment="1">
      <alignment vertical="center" wrapText="1"/>
    </xf>
    <xf numFmtId="3" fontId="32" fillId="0" borderId="1" xfId="0" applyNumberFormat="1" applyFont="1" applyBorder="1" applyAlignment="1">
      <alignment vertical="center"/>
    </xf>
    <xf numFmtId="1" fontId="33" fillId="0" borderId="3" xfId="0" applyNumberFormat="1" applyFont="1" applyBorder="1" applyAlignment="1">
      <alignment horizontal="center" vertical="center"/>
    </xf>
    <xf numFmtId="0" fontId="33" fillId="0" borderId="3" xfId="0" applyFont="1" applyBorder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3" fontId="33" fillId="0" borderId="0" xfId="1" applyNumberFormat="1" applyFont="1" applyFill="1" applyBorder="1" applyAlignment="1">
      <alignment vertical="center"/>
    </xf>
    <xf numFmtId="1" fontId="35" fillId="0" borderId="0" xfId="0" applyNumberFormat="1" applyFont="1" applyAlignment="1">
      <alignment horizontal="center" vertical="center"/>
    </xf>
    <xf numFmtId="3" fontId="33" fillId="0" borderId="0" xfId="0" applyNumberFormat="1" applyFont="1" applyAlignment="1">
      <alignment horizontal="right" vertical="center"/>
    </xf>
    <xf numFmtId="1" fontId="33" fillId="0" borderId="0" xfId="0" applyNumberFormat="1" applyFont="1" applyAlignment="1">
      <alignment horizontal="left" vertical="center"/>
    </xf>
    <xf numFmtId="0" fontId="35" fillId="0" borderId="0" xfId="0" applyFont="1" applyAlignment="1">
      <alignment horizontal="right" vertical="center" wrapText="1"/>
    </xf>
    <xf numFmtId="3" fontId="32" fillId="0" borderId="0" xfId="0" applyNumberFormat="1" applyFont="1" applyAlignment="1">
      <alignment horizontal="right" vertical="center"/>
    </xf>
    <xf numFmtId="2" fontId="33" fillId="0" borderId="0" xfId="0" applyNumberFormat="1" applyFont="1" applyAlignment="1">
      <alignment horizontal="left" vertical="center" wrapText="1"/>
    </xf>
    <xf numFmtId="0" fontId="32" fillId="0" borderId="3" xfId="0" applyFont="1" applyBorder="1" applyAlignment="1">
      <alignment horizontal="left" vertical="center" wrapText="1"/>
    </xf>
    <xf numFmtId="2" fontId="32" fillId="0" borderId="0" xfId="0" applyNumberFormat="1" applyFont="1" applyAlignment="1">
      <alignment horizontal="left" vertical="center" wrapText="1"/>
    </xf>
    <xf numFmtId="3" fontId="35" fillId="0" borderId="0" xfId="0" applyNumberFormat="1" applyFont="1" applyAlignment="1">
      <alignment horizontal="right" vertical="center"/>
    </xf>
    <xf numFmtId="3" fontId="32" fillId="0" borderId="3" xfId="0" applyNumberFormat="1" applyFont="1" applyBorder="1" applyAlignment="1">
      <alignment horizontal="right" vertical="center"/>
    </xf>
    <xf numFmtId="1" fontId="35" fillId="0" borderId="0" xfId="0" applyNumberFormat="1" applyFont="1" applyAlignment="1">
      <alignment vertical="center"/>
    </xf>
    <xf numFmtId="1" fontId="32" fillId="0" borderId="3" xfId="0" applyNumberFormat="1" applyFont="1" applyBorder="1" applyAlignment="1">
      <alignment horizontal="center" vertical="center"/>
    </xf>
    <xf numFmtId="1" fontId="32" fillId="0" borderId="0" xfId="0" applyNumberFormat="1" applyFont="1" applyAlignment="1">
      <alignment horizontal="center" vertical="center"/>
    </xf>
    <xf numFmtId="1" fontId="32" fillId="0" borderId="6" xfId="0" applyNumberFormat="1" applyFont="1" applyBorder="1" applyAlignment="1">
      <alignment horizontal="center" vertical="center"/>
    </xf>
    <xf numFmtId="0" fontId="32" fillId="0" borderId="6" xfId="0" applyFont="1" applyBorder="1" applyAlignment="1">
      <alignment horizontal="left" vertical="center" wrapText="1"/>
    </xf>
    <xf numFmtId="3" fontId="32" fillId="0" borderId="6" xfId="0" applyNumberFormat="1" applyFont="1" applyBorder="1" applyAlignment="1">
      <alignment horizontal="right" vertical="center"/>
    </xf>
    <xf numFmtId="4" fontId="32" fillId="0" borderId="0" xfId="0" applyNumberFormat="1" applyFont="1" applyAlignment="1">
      <alignment horizontal="left" vertical="center" wrapText="1"/>
    </xf>
    <xf numFmtId="1" fontId="32" fillId="0" borderId="7" xfId="0" applyNumberFormat="1" applyFont="1" applyBorder="1" applyAlignment="1">
      <alignment horizontal="center" vertical="center"/>
    </xf>
    <xf numFmtId="0" fontId="32" fillId="0" borderId="7" xfId="0" applyFont="1" applyBorder="1" applyAlignment="1">
      <alignment horizontal="left" vertical="center" wrapText="1"/>
    </xf>
    <xf numFmtId="3" fontId="32" fillId="0" borderId="7" xfId="0" applyNumberFormat="1" applyFont="1" applyBorder="1" applyAlignment="1">
      <alignment horizontal="right" vertical="center"/>
    </xf>
    <xf numFmtId="0" fontId="32" fillId="0" borderId="7" xfId="0" applyFont="1" applyBorder="1" applyAlignment="1">
      <alignment vertical="center"/>
    </xf>
    <xf numFmtId="0" fontId="32" fillId="0" borderId="6" xfId="0" applyFont="1" applyBorder="1" applyAlignment="1">
      <alignment vertical="center"/>
    </xf>
    <xf numFmtId="0" fontId="32" fillId="0" borderId="5" xfId="2" quotePrefix="1" applyFont="1" applyBorder="1" applyAlignment="1">
      <alignment horizontal="left" vertical="center"/>
    </xf>
    <xf numFmtId="0" fontId="35" fillId="0" borderId="5" xfId="2" quotePrefix="1" applyFont="1" applyBorder="1" applyAlignment="1">
      <alignment horizontal="left" vertical="center"/>
    </xf>
    <xf numFmtId="1" fontId="32" fillId="0" borderId="18" xfId="0" applyNumberFormat="1" applyFont="1" applyBorder="1" applyAlignment="1">
      <alignment horizontal="center" vertical="center"/>
    </xf>
    <xf numFmtId="0" fontId="32" fillId="0" borderId="18" xfId="0" applyFont="1" applyBorder="1" applyAlignment="1">
      <alignment horizontal="left" vertical="center" wrapText="1"/>
    </xf>
    <xf numFmtId="3" fontId="32" fillId="0" borderId="18" xfId="0" applyNumberFormat="1" applyFont="1" applyBorder="1" applyAlignment="1">
      <alignment horizontal="right" vertical="center" wrapText="1"/>
    </xf>
    <xf numFmtId="0" fontId="33" fillId="0" borderId="7" xfId="0" applyFont="1" applyBorder="1" applyAlignment="1">
      <alignment vertical="center"/>
    </xf>
    <xf numFmtId="3" fontId="35" fillId="0" borderId="0" xfId="2" applyNumberFormat="1" applyFont="1" applyAlignment="1">
      <alignment vertical="center" wrapText="1"/>
    </xf>
    <xf numFmtId="0" fontId="33" fillId="0" borderId="0" xfId="2" quotePrefix="1" applyFont="1" applyAlignment="1">
      <alignment horizontal="left" vertical="center"/>
    </xf>
    <xf numFmtId="0" fontId="33" fillId="0" borderId="5" xfId="2" quotePrefix="1" applyFont="1" applyBorder="1" applyAlignment="1">
      <alignment horizontal="right" vertical="center"/>
    </xf>
    <xf numFmtId="0" fontId="33" fillId="0" borderId="0" xfId="2" quotePrefix="1" applyFont="1" applyAlignment="1">
      <alignment horizontal="left" vertical="center" wrapText="1"/>
    </xf>
    <xf numFmtId="0" fontId="36" fillId="0" borderId="0" xfId="0" applyFont="1" applyAlignment="1">
      <alignment vertical="center"/>
    </xf>
    <xf numFmtId="0" fontId="36" fillId="0" borderId="0" xfId="0" applyFont="1" applyAlignment="1">
      <alignment vertical="center" wrapText="1"/>
    </xf>
    <xf numFmtId="3" fontId="37" fillId="0" borderId="0" xfId="0" applyNumberFormat="1" applyFont="1" applyAlignment="1">
      <alignment vertical="center"/>
    </xf>
    <xf numFmtId="0" fontId="37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3" fontId="36" fillId="0" borderId="1" xfId="0" applyNumberFormat="1" applyFont="1" applyBorder="1" applyAlignment="1">
      <alignment vertical="center" wrapText="1"/>
    </xf>
    <xf numFmtId="3" fontId="36" fillId="0" borderId="1" xfId="0" applyNumberFormat="1" applyFont="1" applyBorder="1" applyAlignment="1">
      <alignment vertical="center"/>
    </xf>
    <xf numFmtId="3" fontId="36" fillId="0" borderId="3" xfId="0" applyNumberFormat="1" applyFont="1" applyBorder="1" applyAlignment="1">
      <alignment horizontal="center" vertical="center" wrapText="1"/>
    </xf>
    <xf numFmtId="3" fontId="36" fillId="0" borderId="7" xfId="0" applyNumberFormat="1" applyFont="1" applyBorder="1" applyAlignment="1">
      <alignment horizontal="center" vertical="center" wrapText="1"/>
    </xf>
    <xf numFmtId="0" fontId="37" fillId="0" borderId="0" xfId="0" applyFont="1" applyAlignment="1">
      <alignment vertical="center" wrapText="1"/>
    </xf>
    <xf numFmtId="1" fontId="37" fillId="0" borderId="3" xfId="0" applyNumberFormat="1" applyFont="1" applyBorder="1" applyAlignment="1">
      <alignment horizontal="center" vertical="center"/>
    </xf>
    <xf numFmtId="0" fontId="37" fillId="0" borderId="3" xfId="0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1" fontId="37" fillId="0" borderId="0" xfId="0" applyNumberFormat="1" applyFont="1" applyAlignment="1">
      <alignment horizontal="center" vertical="center"/>
    </xf>
    <xf numFmtId="3" fontId="37" fillId="0" borderId="0" xfId="1" applyNumberFormat="1" applyFont="1" applyFill="1" applyBorder="1" applyAlignment="1">
      <alignment vertical="center"/>
    </xf>
    <xf numFmtId="1" fontId="36" fillId="0" borderId="0" xfId="0" applyNumberFormat="1" applyFont="1" applyAlignment="1">
      <alignment vertical="center"/>
    </xf>
    <xf numFmtId="1" fontId="36" fillId="0" borderId="0" xfId="0" applyNumberFormat="1" applyFont="1" applyAlignment="1">
      <alignment vertical="center" wrapText="1"/>
    </xf>
    <xf numFmtId="3" fontId="36" fillId="0" borderId="0" xfId="0" applyNumberFormat="1" applyFont="1" applyAlignment="1">
      <alignment horizontal="right" vertical="center" wrapText="1"/>
    </xf>
    <xf numFmtId="1" fontId="38" fillId="0" borderId="0" xfId="0" applyNumberFormat="1" applyFont="1" applyAlignment="1">
      <alignment horizontal="center" vertical="center"/>
    </xf>
    <xf numFmtId="3" fontId="37" fillId="0" borderId="0" xfId="0" applyNumberFormat="1" applyFont="1" applyAlignment="1">
      <alignment horizontal="right" vertical="center"/>
    </xf>
    <xf numFmtId="0" fontId="36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1" fontId="37" fillId="0" borderId="0" xfId="0" applyNumberFormat="1" applyFont="1" applyAlignment="1">
      <alignment horizontal="left" vertical="center"/>
    </xf>
    <xf numFmtId="0" fontId="38" fillId="0" borderId="0" xfId="0" applyFont="1" applyAlignment="1">
      <alignment horizontal="right" vertical="center" wrapText="1"/>
    </xf>
    <xf numFmtId="1" fontId="36" fillId="0" borderId="0" xfId="0" applyNumberFormat="1" applyFont="1" applyAlignment="1">
      <alignment horizontal="left" vertical="center"/>
    </xf>
    <xf numFmtId="3" fontId="36" fillId="0" borderId="0" xfId="0" applyNumberFormat="1" applyFont="1" applyAlignment="1">
      <alignment horizontal="right" vertical="center"/>
    </xf>
    <xf numFmtId="1" fontId="37" fillId="0" borderId="0" xfId="0" applyNumberFormat="1" applyFont="1" applyAlignment="1">
      <alignment vertical="center"/>
    </xf>
    <xf numFmtId="0" fontId="37" fillId="0" borderId="0" xfId="0" applyFont="1" applyAlignment="1">
      <alignment horizontal="left" vertical="center" wrapText="1"/>
    </xf>
    <xf numFmtId="1" fontId="36" fillId="0" borderId="0" xfId="0" applyNumberFormat="1" applyFont="1" applyAlignment="1">
      <alignment horizontal="left" vertical="center" wrapText="1"/>
    </xf>
    <xf numFmtId="1" fontId="38" fillId="0" borderId="0" xfId="0" applyNumberFormat="1" applyFont="1" applyAlignment="1">
      <alignment horizontal="left" vertical="center" wrapText="1"/>
    </xf>
    <xf numFmtId="2" fontId="38" fillId="0" borderId="0" xfId="0" applyNumberFormat="1" applyFont="1" applyAlignment="1">
      <alignment horizontal="left" vertical="center" wrapText="1"/>
    </xf>
    <xf numFmtId="3" fontId="38" fillId="0" borderId="0" xfId="0" applyNumberFormat="1" applyFont="1" applyAlignment="1">
      <alignment horizontal="right" vertical="center" wrapText="1"/>
    </xf>
    <xf numFmtId="3" fontId="37" fillId="0" borderId="0" xfId="0" applyNumberFormat="1" applyFont="1" applyAlignment="1">
      <alignment vertical="center" wrapText="1"/>
    </xf>
    <xf numFmtId="1" fontId="37" fillId="0" borderId="0" xfId="0" applyNumberFormat="1" applyFont="1" applyAlignment="1">
      <alignment vertical="center" wrapText="1"/>
    </xf>
    <xf numFmtId="3" fontId="37" fillId="0" borderId="0" xfId="0" applyNumberFormat="1" applyFont="1" applyAlignment="1">
      <alignment horizontal="right" vertical="center" wrapText="1"/>
    </xf>
    <xf numFmtId="0" fontId="38" fillId="0" borderId="0" xfId="0" applyFont="1" applyAlignment="1">
      <alignment horizontal="left" vertical="center" wrapText="1"/>
    </xf>
    <xf numFmtId="2" fontId="37" fillId="0" borderId="0" xfId="0" applyNumberFormat="1" applyFont="1" applyAlignment="1">
      <alignment horizontal="left" vertical="center" wrapText="1"/>
    </xf>
    <xf numFmtId="0" fontId="38" fillId="0" borderId="0" xfId="0" applyFont="1" applyAlignment="1">
      <alignment vertical="center" wrapText="1"/>
    </xf>
    <xf numFmtId="1" fontId="37" fillId="0" borderId="3" xfId="0" applyNumberFormat="1" applyFont="1" applyBorder="1" applyAlignment="1">
      <alignment horizontal="center" vertical="center" wrapText="1"/>
    </xf>
    <xf numFmtId="0" fontId="36" fillId="0" borderId="3" xfId="0" applyFont="1" applyBorder="1" applyAlignment="1">
      <alignment horizontal="left" vertical="center" wrapText="1"/>
    </xf>
    <xf numFmtId="3" fontId="36" fillId="0" borderId="3" xfId="0" applyNumberFormat="1" applyFont="1" applyBorder="1" applyAlignment="1">
      <alignment horizontal="right" vertical="center" wrapText="1"/>
    </xf>
    <xf numFmtId="2" fontId="36" fillId="0" borderId="0" xfId="0" applyNumberFormat="1" applyFont="1" applyAlignment="1">
      <alignment horizontal="left" vertical="center" wrapText="1"/>
    </xf>
    <xf numFmtId="1" fontId="38" fillId="0" borderId="0" xfId="0" applyNumberFormat="1" applyFont="1" applyAlignment="1">
      <alignment horizontal="left" vertical="center"/>
    </xf>
    <xf numFmtId="3" fontId="38" fillId="0" borderId="0" xfId="0" applyNumberFormat="1" applyFont="1" applyAlignment="1">
      <alignment horizontal="right" vertical="center"/>
    </xf>
    <xf numFmtId="0" fontId="38" fillId="0" borderId="0" xfId="0" applyFont="1" applyAlignment="1">
      <alignment vertical="center"/>
    </xf>
    <xf numFmtId="3" fontId="36" fillId="0" borderId="3" xfId="0" applyNumberFormat="1" applyFont="1" applyBorder="1" applyAlignment="1">
      <alignment horizontal="right" vertical="center"/>
    </xf>
    <xf numFmtId="1" fontId="37" fillId="0" borderId="0" xfId="0" applyNumberFormat="1" applyFont="1" applyAlignment="1">
      <alignment horizontal="right" vertical="center"/>
    </xf>
    <xf numFmtId="1" fontId="38" fillId="0" borderId="0" xfId="0" applyNumberFormat="1" applyFont="1" applyAlignment="1">
      <alignment vertical="center"/>
    </xf>
    <xf numFmtId="1" fontId="36" fillId="0" borderId="3" xfId="0" applyNumberFormat="1" applyFont="1" applyBorder="1" applyAlignment="1">
      <alignment horizontal="center" vertical="center"/>
    </xf>
    <xf numFmtId="1" fontId="36" fillId="0" borderId="0" xfId="0" applyNumberFormat="1" applyFont="1" applyAlignment="1">
      <alignment horizontal="center" vertical="center"/>
    </xf>
    <xf numFmtId="0" fontId="39" fillId="0" borderId="0" xfId="0" applyFont="1" applyAlignment="1">
      <alignment vertical="center"/>
    </xf>
    <xf numFmtId="1" fontId="37" fillId="0" borderId="0" xfId="3" applyNumberFormat="1" applyFont="1" applyAlignment="1">
      <alignment vertical="center"/>
    </xf>
    <xf numFmtId="2" fontId="37" fillId="0" borderId="0" xfId="3" applyNumberFormat="1" applyFont="1" applyAlignment="1">
      <alignment horizontal="left" vertical="center" wrapText="1"/>
    </xf>
    <xf numFmtId="1" fontId="36" fillId="0" borderId="6" xfId="0" applyNumberFormat="1" applyFont="1" applyBorder="1" applyAlignment="1">
      <alignment horizontal="center" vertical="center"/>
    </xf>
    <xf numFmtId="0" fontId="36" fillId="0" borderId="6" xfId="0" applyFont="1" applyBorder="1" applyAlignment="1">
      <alignment horizontal="left" vertical="center" wrapText="1"/>
    </xf>
    <xf numFmtId="3" fontId="36" fillId="0" borderId="6" xfId="0" applyNumberFormat="1" applyFont="1" applyBorder="1" applyAlignment="1">
      <alignment horizontal="right" vertical="center"/>
    </xf>
    <xf numFmtId="0" fontId="37" fillId="0" borderId="0" xfId="3" applyFont="1" applyAlignment="1">
      <alignment horizontal="left" vertical="center" wrapText="1"/>
    </xf>
    <xf numFmtId="0" fontId="37" fillId="0" borderId="6" xfId="0" applyFont="1" applyBorder="1" applyAlignment="1">
      <alignment vertical="center"/>
    </xf>
    <xf numFmtId="3" fontId="37" fillId="0" borderId="0" xfId="0" applyNumberFormat="1" applyFont="1" applyAlignment="1">
      <alignment horizontal="left" vertical="center" wrapText="1"/>
    </xf>
    <xf numFmtId="0" fontId="37" fillId="0" borderId="0" xfId="0" applyFont="1" applyAlignment="1">
      <alignment horizontal="right" vertical="center"/>
    </xf>
    <xf numFmtId="4" fontId="36" fillId="0" borderId="0" xfId="0" applyNumberFormat="1" applyFont="1" applyAlignment="1">
      <alignment horizontal="left" vertical="center" wrapText="1"/>
    </xf>
    <xf numFmtId="1" fontId="37" fillId="0" borderId="0" xfId="0" applyNumberFormat="1" applyFont="1" applyAlignment="1">
      <alignment horizontal="left" vertical="center" wrapText="1"/>
    </xf>
    <xf numFmtId="0" fontId="38" fillId="0" borderId="0" xfId="0" applyFont="1" applyAlignment="1">
      <alignment horizontal="left" vertical="top" wrapText="1"/>
    </xf>
    <xf numFmtId="1" fontId="36" fillId="0" borderId="7" xfId="0" applyNumberFormat="1" applyFont="1" applyBorder="1" applyAlignment="1">
      <alignment horizontal="center" vertical="center"/>
    </xf>
    <xf numFmtId="0" fontId="36" fillId="0" borderId="7" xfId="0" applyFont="1" applyBorder="1" applyAlignment="1">
      <alignment horizontal="left" vertical="center" wrapText="1"/>
    </xf>
    <xf numFmtId="3" fontId="36" fillId="0" borderId="7" xfId="0" applyNumberFormat="1" applyFont="1" applyBorder="1" applyAlignment="1">
      <alignment horizontal="right" vertical="center"/>
    </xf>
    <xf numFmtId="0" fontId="36" fillId="0" borderId="7" xfId="0" applyFont="1" applyBorder="1" applyAlignment="1">
      <alignment vertical="center"/>
    </xf>
    <xf numFmtId="0" fontId="36" fillId="0" borderId="6" xfId="0" applyFont="1" applyBorder="1" applyAlignment="1">
      <alignment vertical="center"/>
    </xf>
    <xf numFmtId="1" fontId="38" fillId="0" borderId="0" xfId="0" applyNumberFormat="1" applyFont="1" applyAlignment="1">
      <alignment vertical="center" wrapText="1"/>
    </xf>
    <xf numFmtId="0" fontId="37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7" fillId="0" borderId="7" xfId="0" applyFont="1" applyBorder="1" applyAlignment="1">
      <alignment horizontal="left" vertical="center"/>
    </xf>
    <xf numFmtId="0" fontId="36" fillId="0" borderId="7" xfId="0" applyFont="1" applyBorder="1" applyAlignment="1">
      <alignment horizontal="left" vertical="center"/>
    </xf>
    <xf numFmtId="0" fontId="39" fillId="0" borderId="0" xfId="0" applyFont="1" applyAlignment="1">
      <alignment horizontal="left" vertical="center" wrapText="1"/>
    </xf>
    <xf numFmtId="3" fontId="38" fillId="0" borderId="0" xfId="3" applyNumberFormat="1" applyFont="1" applyAlignment="1">
      <alignment horizontal="right" vertical="center"/>
    </xf>
    <xf numFmtId="0" fontId="32" fillId="3" borderId="0" xfId="0" applyFont="1" applyFill="1" applyAlignment="1">
      <alignment horizontal="center" vertical="center" wrapText="1"/>
    </xf>
    <xf numFmtId="0" fontId="32" fillId="0" borderId="0" xfId="5" applyFont="1" applyAlignment="1">
      <alignment horizontal="left" vertical="center" wrapText="1"/>
    </xf>
    <xf numFmtId="0" fontId="32" fillId="0" borderId="0" xfId="0" applyFont="1" applyAlignment="1">
      <alignment horizontal="left" vertical="center" wrapText="1"/>
    </xf>
    <xf numFmtId="0" fontId="32" fillId="0" borderId="0" xfId="2" applyFont="1" applyAlignment="1">
      <alignment horizontal="left"/>
    </xf>
    <xf numFmtId="1" fontId="37" fillId="0" borderId="0" xfId="0" applyNumberFormat="1" applyFont="1" applyAlignment="1">
      <alignment horizontal="left" vertical="center" wrapText="1"/>
    </xf>
  </cellXfs>
  <cellStyles count="4157">
    <cellStyle name="1 indent" xfId="12" xr:uid="{00000000-0005-0000-0000-000000000000}"/>
    <cellStyle name="2 indents" xfId="13" xr:uid="{00000000-0005-0000-0000-000001000000}"/>
    <cellStyle name="20% - Accent1 2" xfId="14" xr:uid="{00000000-0005-0000-0000-000002000000}"/>
    <cellStyle name="20% - Accent1 2 2" xfId="15" xr:uid="{00000000-0005-0000-0000-000003000000}"/>
    <cellStyle name="20% - Accent1 3" xfId="16" xr:uid="{00000000-0005-0000-0000-000004000000}"/>
    <cellStyle name="20% - Accent1 3 2" xfId="17" xr:uid="{00000000-0005-0000-0000-000005000000}"/>
    <cellStyle name="20% - Accent1 3 2 2" xfId="18" xr:uid="{00000000-0005-0000-0000-000006000000}"/>
    <cellStyle name="20% - Accent1 3 2 2 2" xfId="19" xr:uid="{00000000-0005-0000-0000-000007000000}"/>
    <cellStyle name="20% - Accent1 3 2 2 2 2" xfId="20" xr:uid="{00000000-0005-0000-0000-000008000000}"/>
    <cellStyle name="20% - Accent1 3 2 2 2 2 2" xfId="21" xr:uid="{00000000-0005-0000-0000-000009000000}"/>
    <cellStyle name="20% - Accent1 3 2 2 2 2 3" xfId="22" xr:uid="{00000000-0005-0000-0000-00000A000000}"/>
    <cellStyle name="20% - Accent1 3 2 2 2 3" xfId="23" xr:uid="{00000000-0005-0000-0000-00000B000000}"/>
    <cellStyle name="20% - Accent1 3 2 2 2 4" xfId="24" xr:uid="{00000000-0005-0000-0000-00000C000000}"/>
    <cellStyle name="20% - Accent1 3 2 2 3" xfId="25" xr:uid="{00000000-0005-0000-0000-00000D000000}"/>
    <cellStyle name="20% - Accent1 3 2 2 3 2" xfId="26" xr:uid="{00000000-0005-0000-0000-00000E000000}"/>
    <cellStyle name="20% - Accent1 3 2 2 3 3" xfId="27" xr:uid="{00000000-0005-0000-0000-00000F000000}"/>
    <cellStyle name="20% - Accent1 3 2 2 4" xfId="28" xr:uid="{00000000-0005-0000-0000-000010000000}"/>
    <cellStyle name="20% - Accent1 3 2 2 5" xfId="29" xr:uid="{00000000-0005-0000-0000-000011000000}"/>
    <cellStyle name="20% - Accent1 3 2 3" xfId="30" xr:uid="{00000000-0005-0000-0000-000012000000}"/>
    <cellStyle name="20% - Accent1 3 2 3 2" xfId="31" xr:uid="{00000000-0005-0000-0000-000013000000}"/>
    <cellStyle name="20% - Accent1 3 2 3 2 2" xfId="32" xr:uid="{00000000-0005-0000-0000-000014000000}"/>
    <cellStyle name="20% - Accent1 3 2 3 2 3" xfId="33" xr:uid="{00000000-0005-0000-0000-000015000000}"/>
    <cellStyle name="20% - Accent1 3 2 3 3" xfId="34" xr:uid="{00000000-0005-0000-0000-000016000000}"/>
    <cellStyle name="20% - Accent1 3 2 3 4" xfId="35" xr:uid="{00000000-0005-0000-0000-000017000000}"/>
    <cellStyle name="20% - Accent1 3 2 4" xfId="36" xr:uid="{00000000-0005-0000-0000-000018000000}"/>
    <cellStyle name="20% - Accent1 3 2 4 2" xfId="37" xr:uid="{00000000-0005-0000-0000-000019000000}"/>
    <cellStyle name="20% - Accent1 3 2 4 3" xfId="38" xr:uid="{00000000-0005-0000-0000-00001A000000}"/>
    <cellStyle name="20% - Accent1 3 2 5" xfId="39" xr:uid="{00000000-0005-0000-0000-00001B000000}"/>
    <cellStyle name="20% - Accent1 3 2 6" xfId="40" xr:uid="{00000000-0005-0000-0000-00001C000000}"/>
    <cellStyle name="20% - Accent1 3 3" xfId="41" xr:uid="{00000000-0005-0000-0000-00001D000000}"/>
    <cellStyle name="20% - Accent1 3 3 2" xfId="42" xr:uid="{00000000-0005-0000-0000-00001E000000}"/>
    <cellStyle name="20% - Accent1 3 3 2 2" xfId="43" xr:uid="{00000000-0005-0000-0000-00001F000000}"/>
    <cellStyle name="20% - Accent1 3 3 2 2 2" xfId="44" xr:uid="{00000000-0005-0000-0000-000020000000}"/>
    <cellStyle name="20% - Accent1 3 3 2 2 3" xfId="45" xr:uid="{00000000-0005-0000-0000-000021000000}"/>
    <cellStyle name="20% - Accent1 3 3 2 3" xfId="46" xr:uid="{00000000-0005-0000-0000-000022000000}"/>
    <cellStyle name="20% - Accent1 3 3 2 4" xfId="47" xr:uid="{00000000-0005-0000-0000-000023000000}"/>
    <cellStyle name="20% - Accent1 3 3 3" xfId="48" xr:uid="{00000000-0005-0000-0000-000024000000}"/>
    <cellStyle name="20% - Accent1 3 3 3 2" xfId="49" xr:uid="{00000000-0005-0000-0000-000025000000}"/>
    <cellStyle name="20% - Accent1 3 3 3 3" xfId="50" xr:uid="{00000000-0005-0000-0000-000026000000}"/>
    <cellStyle name="20% - Accent1 3 3 4" xfId="51" xr:uid="{00000000-0005-0000-0000-000027000000}"/>
    <cellStyle name="20% - Accent1 3 3 5" xfId="52" xr:uid="{00000000-0005-0000-0000-000028000000}"/>
    <cellStyle name="20% - Accent1 3 4" xfId="53" xr:uid="{00000000-0005-0000-0000-000029000000}"/>
    <cellStyle name="20% - Accent1 3 4 2" xfId="54" xr:uid="{00000000-0005-0000-0000-00002A000000}"/>
    <cellStyle name="20% - Accent1 3 4 2 2" xfId="55" xr:uid="{00000000-0005-0000-0000-00002B000000}"/>
    <cellStyle name="20% - Accent1 3 4 2 3" xfId="56" xr:uid="{00000000-0005-0000-0000-00002C000000}"/>
    <cellStyle name="20% - Accent1 3 4 3" xfId="57" xr:uid="{00000000-0005-0000-0000-00002D000000}"/>
    <cellStyle name="20% - Accent1 3 4 4" xfId="58" xr:uid="{00000000-0005-0000-0000-00002E000000}"/>
    <cellStyle name="20% - Accent1 3 5" xfId="59" xr:uid="{00000000-0005-0000-0000-00002F000000}"/>
    <cellStyle name="20% - Accent1 3 5 2" xfId="60" xr:uid="{00000000-0005-0000-0000-000030000000}"/>
    <cellStyle name="20% - Accent1 3 5 3" xfId="61" xr:uid="{00000000-0005-0000-0000-000031000000}"/>
    <cellStyle name="20% - Accent1 3 6" xfId="62" xr:uid="{00000000-0005-0000-0000-000032000000}"/>
    <cellStyle name="20% - Accent1 3 7" xfId="63" xr:uid="{00000000-0005-0000-0000-000033000000}"/>
    <cellStyle name="20% - Accent1 4" xfId="64" xr:uid="{00000000-0005-0000-0000-000034000000}"/>
    <cellStyle name="20% - Accent1 4 2" xfId="65" xr:uid="{00000000-0005-0000-0000-000035000000}"/>
    <cellStyle name="20% - Accent1 4 2 2" xfId="66" xr:uid="{00000000-0005-0000-0000-000036000000}"/>
    <cellStyle name="20% - Accent1 4 2 2 2" xfId="67" xr:uid="{00000000-0005-0000-0000-000037000000}"/>
    <cellStyle name="20% - Accent1 4 2 2 2 2" xfId="68" xr:uid="{00000000-0005-0000-0000-000038000000}"/>
    <cellStyle name="20% - Accent1 4 2 2 2 3" xfId="69" xr:uid="{00000000-0005-0000-0000-000039000000}"/>
    <cellStyle name="20% - Accent1 4 2 2 3" xfId="70" xr:uid="{00000000-0005-0000-0000-00003A000000}"/>
    <cellStyle name="20% - Accent1 4 2 2 4" xfId="71" xr:uid="{00000000-0005-0000-0000-00003B000000}"/>
    <cellStyle name="20% - Accent1 4 2 3" xfId="72" xr:uid="{00000000-0005-0000-0000-00003C000000}"/>
    <cellStyle name="20% - Accent1 4 2 3 2" xfId="73" xr:uid="{00000000-0005-0000-0000-00003D000000}"/>
    <cellStyle name="20% - Accent1 4 2 3 3" xfId="74" xr:uid="{00000000-0005-0000-0000-00003E000000}"/>
    <cellStyle name="20% - Accent1 4 2 4" xfId="75" xr:uid="{00000000-0005-0000-0000-00003F000000}"/>
    <cellStyle name="20% - Accent1 4 2 5" xfId="76" xr:uid="{00000000-0005-0000-0000-000040000000}"/>
    <cellStyle name="20% - Accent1 4 3" xfId="77" xr:uid="{00000000-0005-0000-0000-000041000000}"/>
    <cellStyle name="20% - Accent1 4 3 2" xfId="78" xr:uid="{00000000-0005-0000-0000-000042000000}"/>
    <cellStyle name="20% - Accent1 4 3 2 2" xfId="79" xr:uid="{00000000-0005-0000-0000-000043000000}"/>
    <cellStyle name="20% - Accent1 4 3 2 3" xfId="80" xr:uid="{00000000-0005-0000-0000-000044000000}"/>
    <cellStyle name="20% - Accent1 4 3 3" xfId="81" xr:uid="{00000000-0005-0000-0000-000045000000}"/>
    <cellStyle name="20% - Accent1 4 3 4" xfId="82" xr:uid="{00000000-0005-0000-0000-000046000000}"/>
    <cellStyle name="20% - Accent1 4 4" xfId="83" xr:uid="{00000000-0005-0000-0000-000047000000}"/>
    <cellStyle name="20% - Accent1 4 4 2" xfId="84" xr:uid="{00000000-0005-0000-0000-000048000000}"/>
    <cellStyle name="20% - Accent1 4 4 3" xfId="85" xr:uid="{00000000-0005-0000-0000-000049000000}"/>
    <cellStyle name="20% - Accent1 4 5" xfId="86" xr:uid="{00000000-0005-0000-0000-00004A000000}"/>
    <cellStyle name="20% - Accent1 4 6" xfId="87" xr:uid="{00000000-0005-0000-0000-00004B000000}"/>
    <cellStyle name="20% - Accent1 5" xfId="88" xr:uid="{00000000-0005-0000-0000-00004C000000}"/>
    <cellStyle name="20% - Accent1 5 2" xfId="89" xr:uid="{00000000-0005-0000-0000-00004D000000}"/>
    <cellStyle name="20% - Accent1 5 2 2" xfId="90" xr:uid="{00000000-0005-0000-0000-00004E000000}"/>
    <cellStyle name="20% - Accent1 5 2 2 2" xfId="91" xr:uid="{00000000-0005-0000-0000-00004F000000}"/>
    <cellStyle name="20% - Accent1 5 2 2 2 2" xfId="92" xr:uid="{00000000-0005-0000-0000-000050000000}"/>
    <cellStyle name="20% - Accent1 5 2 2 2 3" xfId="93" xr:uid="{00000000-0005-0000-0000-000051000000}"/>
    <cellStyle name="20% - Accent1 5 2 2 3" xfId="94" xr:uid="{00000000-0005-0000-0000-000052000000}"/>
    <cellStyle name="20% - Accent1 5 2 2 4" xfId="95" xr:uid="{00000000-0005-0000-0000-000053000000}"/>
    <cellStyle name="20% - Accent1 5 2 3" xfId="96" xr:uid="{00000000-0005-0000-0000-000054000000}"/>
    <cellStyle name="20% - Accent1 5 2 3 2" xfId="97" xr:uid="{00000000-0005-0000-0000-000055000000}"/>
    <cellStyle name="20% - Accent1 5 2 3 3" xfId="98" xr:uid="{00000000-0005-0000-0000-000056000000}"/>
    <cellStyle name="20% - Accent1 5 2 4" xfId="99" xr:uid="{00000000-0005-0000-0000-000057000000}"/>
    <cellStyle name="20% - Accent1 5 2 5" xfId="100" xr:uid="{00000000-0005-0000-0000-000058000000}"/>
    <cellStyle name="20% - Accent1 5 3" xfId="101" xr:uid="{00000000-0005-0000-0000-000059000000}"/>
    <cellStyle name="20% - Accent1 5 3 2" xfId="102" xr:uid="{00000000-0005-0000-0000-00005A000000}"/>
    <cellStyle name="20% - Accent1 5 3 2 2" xfId="103" xr:uid="{00000000-0005-0000-0000-00005B000000}"/>
    <cellStyle name="20% - Accent1 5 3 2 3" xfId="104" xr:uid="{00000000-0005-0000-0000-00005C000000}"/>
    <cellStyle name="20% - Accent1 5 3 3" xfId="105" xr:uid="{00000000-0005-0000-0000-00005D000000}"/>
    <cellStyle name="20% - Accent1 5 3 4" xfId="106" xr:uid="{00000000-0005-0000-0000-00005E000000}"/>
    <cellStyle name="20% - Accent1 5 4" xfId="107" xr:uid="{00000000-0005-0000-0000-00005F000000}"/>
    <cellStyle name="20% - Accent1 5 4 2" xfId="108" xr:uid="{00000000-0005-0000-0000-000060000000}"/>
    <cellStyle name="20% - Accent1 5 4 3" xfId="109" xr:uid="{00000000-0005-0000-0000-000061000000}"/>
    <cellStyle name="20% - Accent1 5 5" xfId="110" xr:uid="{00000000-0005-0000-0000-000062000000}"/>
    <cellStyle name="20% - Accent1 5 6" xfId="111" xr:uid="{00000000-0005-0000-0000-000063000000}"/>
    <cellStyle name="20% - Accent1 6" xfId="112" xr:uid="{00000000-0005-0000-0000-000064000000}"/>
    <cellStyle name="20% - Accent1 6 2" xfId="113" xr:uid="{00000000-0005-0000-0000-000065000000}"/>
    <cellStyle name="20% - Accent1 6 2 2" xfId="114" xr:uid="{00000000-0005-0000-0000-000066000000}"/>
    <cellStyle name="20% - Accent1 6 2 2 2" xfId="115" xr:uid="{00000000-0005-0000-0000-000067000000}"/>
    <cellStyle name="20% - Accent1 6 2 2 3" xfId="116" xr:uid="{00000000-0005-0000-0000-000068000000}"/>
    <cellStyle name="20% - Accent1 6 2 3" xfId="117" xr:uid="{00000000-0005-0000-0000-000069000000}"/>
    <cellStyle name="20% - Accent1 6 2 4" xfId="118" xr:uid="{00000000-0005-0000-0000-00006A000000}"/>
    <cellStyle name="20% - Accent1 6 3" xfId="119" xr:uid="{00000000-0005-0000-0000-00006B000000}"/>
    <cellStyle name="20% - Accent1 6 3 2" xfId="120" xr:uid="{00000000-0005-0000-0000-00006C000000}"/>
    <cellStyle name="20% - Accent1 6 3 3" xfId="121" xr:uid="{00000000-0005-0000-0000-00006D000000}"/>
    <cellStyle name="20% - Accent1 6 4" xfId="122" xr:uid="{00000000-0005-0000-0000-00006E000000}"/>
    <cellStyle name="20% - Accent1 6 5" xfId="123" xr:uid="{00000000-0005-0000-0000-00006F000000}"/>
    <cellStyle name="20% - Accent2 2" xfId="124" xr:uid="{00000000-0005-0000-0000-000070000000}"/>
    <cellStyle name="20% - Accent2 2 2" xfId="125" xr:uid="{00000000-0005-0000-0000-000071000000}"/>
    <cellStyle name="20% - Accent2 3" xfId="126" xr:uid="{00000000-0005-0000-0000-000072000000}"/>
    <cellStyle name="20% - Accent2 3 2" xfId="127" xr:uid="{00000000-0005-0000-0000-000073000000}"/>
    <cellStyle name="20% - Accent2 3 2 2" xfId="128" xr:uid="{00000000-0005-0000-0000-000074000000}"/>
    <cellStyle name="20% - Accent2 3 2 2 2" xfId="129" xr:uid="{00000000-0005-0000-0000-000075000000}"/>
    <cellStyle name="20% - Accent2 3 2 2 2 2" xfId="130" xr:uid="{00000000-0005-0000-0000-000076000000}"/>
    <cellStyle name="20% - Accent2 3 2 2 2 2 2" xfId="131" xr:uid="{00000000-0005-0000-0000-000077000000}"/>
    <cellStyle name="20% - Accent2 3 2 2 2 2 3" xfId="132" xr:uid="{00000000-0005-0000-0000-000078000000}"/>
    <cellStyle name="20% - Accent2 3 2 2 2 3" xfId="133" xr:uid="{00000000-0005-0000-0000-000079000000}"/>
    <cellStyle name="20% - Accent2 3 2 2 2 4" xfId="134" xr:uid="{00000000-0005-0000-0000-00007A000000}"/>
    <cellStyle name="20% - Accent2 3 2 2 3" xfId="135" xr:uid="{00000000-0005-0000-0000-00007B000000}"/>
    <cellStyle name="20% - Accent2 3 2 2 3 2" xfId="136" xr:uid="{00000000-0005-0000-0000-00007C000000}"/>
    <cellStyle name="20% - Accent2 3 2 2 3 3" xfId="137" xr:uid="{00000000-0005-0000-0000-00007D000000}"/>
    <cellStyle name="20% - Accent2 3 2 2 4" xfId="138" xr:uid="{00000000-0005-0000-0000-00007E000000}"/>
    <cellStyle name="20% - Accent2 3 2 2 5" xfId="139" xr:uid="{00000000-0005-0000-0000-00007F000000}"/>
    <cellStyle name="20% - Accent2 3 2 3" xfId="140" xr:uid="{00000000-0005-0000-0000-000080000000}"/>
    <cellStyle name="20% - Accent2 3 2 3 2" xfId="141" xr:uid="{00000000-0005-0000-0000-000081000000}"/>
    <cellStyle name="20% - Accent2 3 2 3 2 2" xfId="142" xr:uid="{00000000-0005-0000-0000-000082000000}"/>
    <cellStyle name="20% - Accent2 3 2 3 2 3" xfId="143" xr:uid="{00000000-0005-0000-0000-000083000000}"/>
    <cellStyle name="20% - Accent2 3 2 3 3" xfId="144" xr:uid="{00000000-0005-0000-0000-000084000000}"/>
    <cellStyle name="20% - Accent2 3 2 3 4" xfId="145" xr:uid="{00000000-0005-0000-0000-000085000000}"/>
    <cellStyle name="20% - Accent2 3 2 4" xfId="146" xr:uid="{00000000-0005-0000-0000-000086000000}"/>
    <cellStyle name="20% - Accent2 3 2 4 2" xfId="147" xr:uid="{00000000-0005-0000-0000-000087000000}"/>
    <cellStyle name="20% - Accent2 3 2 4 3" xfId="148" xr:uid="{00000000-0005-0000-0000-000088000000}"/>
    <cellStyle name="20% - Accent2 3 2 5" xfId="149" xr:uid="{00000000-0005-0000-0000-000089000000}"/>
    <cellStyle name="20% - Accent2 3 2 6" xfId="150" xr:uid="{00000000-0005-0000-0000-00008A000000}"/>
    <cellStyle name="20% - Accent2 3 3" xfId="151" xr:uid="{00000000-0005-0000-0000-00008B000000}"/>
    <cellStyle name="20% - Accent2 3 3 2" xfId="152" xr:uid="{00000000-0005-0000-0000-00008C000000}"/>
    <cellStyle name="20% - Accent2 3 3 2 2" xfId="153" xr:uid="{00000000-0005-0000-0000-00008D000000}"/>
    <cellStyle name="20% - Accent2 3 3 2 2 2" xfId="154" xr:uid="{00000000-0005-0000-0000-00008E000000}"/>
    <cellStyle name="20% - Accent2 3 3 2 2 3" xfId="155" xr:uid="{00000000-0005-0000-0000-00008F000000}"/>
    <cellStyle name="20% - Accent2 3 3 2 3" xfId="156" xr:uid="{00000000-0005-0000-0000-000090000000}"/>
    <cellStyle name="20% - Accent2 3 3 2 4" xfId="157" xr:uid="{00000000-0005-0000-0000-000091000000}"/>
    <cellStyle name="20% - Accent2 3 3 3" xfId="158" xr:uid="{00000000-0005-0000-0000-000092000000}"/>
    <cellStyle name="20% - Accent2 3 3 3 2" xfId="159" xr:uid="{00000000-0005-0000-0000-000093000000}"/>
    <cellStyle name="20% - Accent2 3 3 3 3" xfId="160" xr:uid="{00000000-0005-0000-0000-000094000000}"/>
    <cellStyle name="20% - Accent2 3 3 4" xfId="161" xr:uid="{00000000-0005-0000-0000-000095000000}"/>
    <cellStyle name="20% - Accent2 3 3 5" xfId="162" xr:uid="{00000000-0005-0000-0000-000096000000}"/>
    <cellStyle name="20% - Accent2 3 4" xfId="163" xr:uid="{00000000-0005-0000-0000-000097000000}"/>
    <cellStyle name="20% - Accent2 3 4 2" xfId="164" xr:uid="{00000000-0005-0000-0000-000098000000}"/>
    <cellStyle name="20% - Accent2 3 4 2 2" xfId="165" xr:uid="{00000000-0005-0000-0000-000099000000}"/>
    <cellStyle name="20% - Accent2 3 4 2 3" xfId="166" xr:uid="{00000000-0005-0000-0000-00009A000000}"/>
    <cellStyle name="20% - Accent2 3 4 3" xfId="167" xr:uid="{00000000-0005-0000-0000-00009B000000}"/>
    <cellStyle name="20% - Accent2 3 4 4" xfId="168" xr:uid="{00000000-0005-0000-0000-00009C000000}"/>
    <cellStyle name="20% - Accent2 3 5" xfId="169" xr:uid="{00000000-0005-0000-0000-00009D000000}"/>
    <cellStyle name="20% - Accent2 3 5 2" xfId="170" xr:uid="{00000000-0005-0000-0000-00009E000000}"/>
    <cellStyle name="20% - Accent2 3 5 3" xfId="171" xr:uid="{00000000-0005-0000-0000-00009F000000}"/>
    <cellStyle name="20% - Accent2 3 6" xfId="172" xr:uid="{00000000-0005-0000-0000-0000A0000000}"/>
    <cellStyle name="20% - Accent2 3 7" xfId="173" xr:uid="{00000000-0005-0000-0000-0000A1000000}"/>
    <cellStyle name="20% - Accent2 4" xfId="174" xr:uid="{00000000-0005-0000-0000-0000A2000000}"/>
    <cellStyle name="20% - Accent2 4 2" xfId="175" xr:uid="{00000000-0005-0000-0000-0000A3000000}"/>
    <cellStyle name="20% - Accent2 4 2 2" xfId="176" xr:uid="{00000000-0005-0000-0000-0000A4000000}"/>
    <cellStyle name="20% - Accent2 4 2 2 2" xfId="177" xr:uid="{00000000-0005-0000-0000-0000A5000000}"/>
    <cellStyle name="20% - Accent2 4 2 2 2 2" xfId="178" xr:uid="{00000000-0005-0000-0000-0000A6000000}"/>
    <cellStyle name="20% - Accent2 4 2 2 2 3" xfId="179" xr:uid="{00000000-0005-0000-0000-0000A7000000}"/>
    <cellStyle name="20% - Accent2 4 2 2 3" xfId="180" xr:uid="{00000000-0005-0000-0000-0000A8000000}"/>
    <cellStyle name="20% - Accent2 4 2 2 4" xfId="181" xr:uid="{00000000-0005-0000-0000-0000A9000000}"/>
    <cellStyle name="20% - Accent2 4 2 3" xfId="182" xr:uid="{00000000-0005-0000-0000-0000AA000000}"/>
    <cellStyle name="20% - Accent2 4 2 3 2" xfId="183" xr:uid="{00000000-0005-0000-0000-0000AB000000}"/>
    <cellStyle name="20% - Accent2 4 2 3 3" xfId="184" xr:uid="{00000000-0005-0000-0000-0000AC000000}"/>
    <cellStyle name="20% - Accent2 4 2 4" xfId="185" xr:uid="{00000000-0005-0000-0000-0000AD000000}"/>
    <cellStyle name="20% - Accent2 4 2 5" xfId="186" xr:uid="{00000000-0005-0000-0000-0000AE000000}"/>
    <cellStyle name="20% - Accent2 4 3" xfId="187" xr:uid="{00000000-0005-0000-0000-0000AF000000}"/>
    <cellStyle name="20% - Accent2 4 3 2" xfId="188" xr:uid="{00000000-0005-0000-0000-0000B0000000}"/>
    <cellStyle name="20% - Accent2 4 3 2 2" xfId="189" xr:uid="{00000000-0005-0000-0000-0000B1000000}"/>
    <cellStyle name="20% - Accent2 4 3 2 3" xfId="190" xr:uid="{00000000-0005-0000-0000-0000B2000000}"/>
    <cellStyle name="20% - Accent2 4 3 3" xfId="191" xr:uid="{00000000-0005-0000-0000-0000B3000000}"/>
    <cellStyle name="20% - Accent2 4 3 4" xfId="192" xr:uid="{00000000-0005-0000-0000-0000B4000000}"/>
    <cellStyle name="20% - Accent2 4 4" xfId="193" xr:uid="{00000000-0005-0000-0000-0000B5000000}"/>
    <cellStyle name="20% - Accent2 4 4 2" xfId="194" xr:uid="{00000000-0005-0000-0000-0000B6000000}"/>
    <cellStyle name="20% - Accent2 4 4 3" xfId="195" xr:uid="{00000000-0005-0000-0000-0000B7000000}"/>
    <cellStyle name="20% - Accent2 4 5" xfId="196" xr:uid="{00000000-0005-0000-0000-0000B8000000}"/>
    <cellStyle name="20% - Accent2 4 6" xfId="197" xr:uid="{00000000-0005-0000-0000-0000B9000000}"/>
    <cellStyle name="20% - Accent2 5" xfId="198" xr:uid="{00000000-0005-0000-0000-0000BA000000}"/>
    <cellStyle name="20% - Accent2 5 2" xfId="199" xr:uid="{00000000-0005-0000-0000-0000BB000000}"/>
    <cellStyle name="20% - Accent2 5 2 2" xfId="200" xr:uid="{00000000-0005-0000-0000-0000BC000000}"/>
    <cellStyle name="20% - Accent2 5 2 2 2" xfId="201" xr:uid="{00000000-0005-0000-0000-0000BD000000}"/>
    <cellStyle name="20% - Accent2 5 2 2 2 2" xfId="202" xr:uid="{00000000-0005-0000-0000-0000BE000000}"/>
    <cellStyle name="20% - Accent2 5 2 2 2 3" xfId="203" xr:uid="{00000000-0005-0000-0000-0000BF000000}"/>
    <cellStyle name="20% - Accent2 5 2 2 3" xfId="204" xr:uid="{00000000-0005-0000-0000-0000C0000000}"/>
    <cellStyle name="20% - Accent2 5 2 2 4" xfId="205" xr:uid="{00000000-0005-0000-0000-0000C1000000}"/>
    <cellStyle name="20% - Accent2 5 2 3" xfId="206" xr:uid="{00000000-0005-0000-0000-0000C2000000}"/>
    <cellStyle name="20% - Accent2 5 2 3 2" xfId="207" xr:uid="{00000000-0005-0000-0000-0000C3000000}"/>
    <cellStyle name="20% - Accent2 5 2 3 3" xfId="208" xr:uid="{00000000-0005-0000-0000-0000C4000000}"/>
    <cellStyle name="20% - Accent2 5 2 4" xfId="209" xr:uid="{00000000-0005-0000-0000-0000C5000000}"/>
    <cellStyle name="20% - Accent2 5 2 5" xfId="210" xr:uid="{00000000-0005-0000-0000-0000C6000000}"/>
    <cellStyle name="20% - Accent2 5 3" xfId="211" xr:uid="{00000000-0005-0000-0000-0000C7000000}"/>
    <cellStyle name="20% - Accent2 5 3 2" xfId="212" xr:uid="{00000000-0005-0000-0000-0000C8000000}"/>
    <cellStyle name="20% - Accent2 5 3 2 2" xfId="213" xr:uid="{00000000-0005-0000-0000-0000C9000000}"/>
    <cellStyle name="20% - Accent2 5 3 2 3" xfId="214" xr:uid="{00000000-0005-0000-0000-0000CA000000}"/>
    <cellStyle name="20% - Accent2 5 3 3" xfId="215" xr:uid="{00000000-0005-0000-0000-0000CB000000}"/>
    <cellStyle name="20% - Accent2 5 3 4" xfId="216" xr:uid="{00000000-0005-0000-0000-0000CC000000}"/>
    <cellStyle name="20% - Accent2 5 4" xfId="217" xr:uid="{00000000-0005-0000-0000-0000CD000000}"/>
    <cellStyle name="20% - Accent2 5 4 2" xfId="218" xr:uid="{00000000-0005-0000-0000-0000CE000000}"/>
    <cellStyle name="20% - Accent2 5 4 3" xfId="219" xr:uid="{00000000-0005-0000-0000-0000CF000000}"/>
    <cellStyle name="20% - Accent2 5 5" xfId="220" xr:uid="{00000000-0005-0000-0000-0000D0000000}"/>
    <cellStyle name="20% - Accent2 5 6" xfId="221" xr:uid="{00000000-0005-0000-0000-0000D1000000}"/>
    <cellStyle name="20% - Accent2 6" xfId="222" xr:uid="{00000000-0005-0000-0000-0000D2000000}"/>
    <cellStyle name="20% - Accent2 6 2" xfId="223" xr:uid="{00000000-0005-0000-0000-0000D3000000}"/>
    <cellStyle name="20% - Accent2 6 2 2" xfId="224" xr:uid="{00000000-0005-0000-0000-0000D4000000}"/>
    <cellStyle name="20% - Accent2 6 2 2 2" xfId="225" xr:uid="{00000000-0005-0000-0000-0000D5000000}"/>
    <cellStyle name="20% - Accent2 6 2 2 3" xfId="226" xr:uid="{00000000-0005-0000-0000-0000D6000000}"/>
    <cellStyle name="20% - Accent2 6 2 3" xfId="227" xr:uid="{00000000-0005-0000-0000-0000D7000000}"/>
    <cellStyle name="20% - Accent2 6 2 4" xfId="228" xr:uid="{00000000-0005-0000-0000-0000D8000000}"/>
    <cellStyle name="20% - Accent2 6 3" xfId="229" xr:uid="{00000000-0005-0000-0000-0000D9000000}"/>
    <cellStyle name="20% - Accent2 6 3 2" xfId="230" xr:uid="{00000000-0005-0000-0000-0000DA000000}"/>
    <cellStyle name="20% - Accent2 6 3 3" xfId="231" xr:uid="{00000000-0005-0000-0000-0000DB000000}"/>
    <cellStyle name="20% - Accent2 6 4" xfId="232" xr:uid="{00000000-0005-0000-0000-0000DC000000}"/>
    <cellStyle name="20% - Accent2 6 5" xfId="233" xr:uid="{00000000-0005-0000-0000-0000DD000000}"/>
    <cellStyle name="20% - Accent3 2" xfId="234" xr:uid="{00000000-0005-0000-0000-0000DE000000}"/>
    <cellStyle name="20% - Accent3 2 2" xfId="235" xr:uid="{00000000-0005-0000-0000-0000DF000000}"/>
    <cellStyle name="20% - Accent3 3" xfId="236" xr:uid="{00000000-0005-0000-0000-0000E0000000}"/>
    <cellStyle name="20% - Accent3 3 2" xfId="237" xr:uid="{00000000-0005-0000-0000-0000E1000000}"/>
    <cellStyle name="20% - Accent3 3 2 2" xfId="238" xr:uid="{00000000-0005-0000-0000-0000E2000000}"/>
    <cellStyle name="20% - Accent3 3 2 2 2" xfId="239" xr:uid="{00000000-0005-0000-0000-0000E3000000}"/>
    <cellStyle name="20% - Accent3 3 2 2 2 2" xfId="240" xr:uid="{00000000-0005-0000-0000-0000E4000000}"/>
    <cellStyle name="20% - Accent3 3 2 2 2 2 2" xfId="241" xr:uid="{00000000-0005-0000-0000-0000E5000000}"/>
    <cellStyle name="20% - Accent3 3 2 2 2 2 3" xfId="242" xr:uid="{00000000-0005-0000-0000-0000E6000000}"/>
    <cellStyle name="20% - Accent3 3 2 2 2 3" xfId="243" xr:uid="{00000000-0005-0000-0000-0000E7000000}"/>
    <cellStyle name="20% - Accent3 3 2 2 2 4" xfId="244" xr:uid="{00000000-0005-0000-0000-0000E8000000}"/>
    <cellStyle name="20% - Accent3 3 2 2 3" xfId="245" xr:uid="{00000000-0005-0000-0000-0000E9000000}"/>
    <cellStyle name="20% - Accent3 3 2 2 3 2" xfId="246" xr:uid="{00000000-0005-0000-0000-0000EA000000}"/>
    <cellStyle name="20% - Accent3 3 2 2 3 3" xfId="247" xr:uid="{00000000-0005-0000-0000-0000EB000000}"/>
    <cellStyle name="20% - Accent3 3 2 2 4" xfId="248" xr:uid="{00000000-0005-0000-0000-0000EC000000}"/>
    <cellStyle name="20% - Accent3 3 2 2 5" xfId="249" xr:uid="{00000000-0005-0000-0000-0000ED000000}"/>
    <cellStyle name="20% - Accent3 3 2 3" xfId="250" xr:uid="{00000000-0005-0000-0000-0000EE000000}"/>
    <cellStyle name="20% - Accent3 3 2 3 2" xfId="251" xr:uid="{00000000-0005-0000-0000-0000EF000000}"/>
    <cellStyle name="20% - Accent3 3 2 3 2 2" xfId="252" xr:uid="{00000000-0005-0000-0000-0000F0000000}"/>
    <cellStyle name="20% - Accent3 3 2 3 2 3" xfId="253" xr:uid="{00000000-0005-0000-0000-0000F1000000}"/>
    <cellStyle name="20% - Accent3 3 2 3 3" xfId="254" xr:uid="{00000000-0005-0000-0000-0000F2000000}"/>
    <cellStyle name="20% - Accent3 3 2 3 4" xfId="255" xr:uid="{00000000-0005-0000-0000-0000F3000000}"/>
    <cellStyle name="20% - Accent3 3 2 4" xfId="256" xr:uid="{00000000-0005-0000-0000-0000F4000000}"/>
    <cellStyle name="20% - Accent3 3 2 4 2" xfId="257" xr:uid="{00000000-0005-0000-0000-0000F5000000}"/>
    <cellStyle name="20% - Accent3 3 2 4 3" xfId="258" xr:uid="{00000000-0005-0000-0000-0000F6000000}"/>
    <cellStyle name="20% - Accent3 3 2 5" xfId="259" xr:uid="{00000000-0005-0000-0000-0000F7000000}"/>
    <cellStyle name="20% - Accent3 3 2 6" xfId="260" xr:uid="{00000000-0005-0000-0000-0000F8000000}"/>
    <cellStyle name="20% - Accent3 3 3" xfId="261" xr:uid="{00000000-0005-0000-0000-0000F9000000}"/>
    <cellStyle name="20% - Accent3 3 3 2" xfId="262" xr:uid="{00000000-0005-0000-0000-0000FA000000}"/>
    <cellStyle name="20% - Accent3 3 3 2 2" xfId="263" xr:uid="{00000000-0005-0000-0000-0000FB000000}"/>
    <cellStyle name="20% - Accent3 3 3 2 2 2" xfId="264" xr:uid="{00000000-0005-0000-0000-0000FC000000}"/>
    <cellStyle name="20% - Accent3 3 3 2 2 3" xfId="265" xr:uid="{00000000-0005-0000-0000-0000FD000000}"/>
    <cellStyle name="20% - Accent3 3 3 2 3" xfId="266" xr:uid="{00000000-0005-0000-0000-0000FE000000}"/>
    <cellStyle name="20% - Accent3 3 3 2 4" xfId="267" xr:uid="{00000000-0005-0000-0000-0000FF000000}"/>
    <cellStyle name="20% - Accent3 3 3 3" xfId="268" xr:uid="{00000000-0005-0000-0000-000000010000}"/>
    <cellStyle name="20% - Accent3 3 3 3 2" xfId="269" xr:uid="{00000000-0005-0000-0000-000001010000}"/>
    <cellStyle name="20% - Accent3 3 3 3 3" xfId="270" xr:uid="{00000000-0005-0000-0000-000002010000}"/>
    <cellStyle name="20% - Accent3 3 3 4" xfId="271" xr:uid="{00000000-0005-0000-0000-000003010000}"/>
    <cellStyle name="20% - Accent3 3 3 5" xfId="272" xr:uid="{00000000-0005-0000-0000-000004010000}"/>
    <cellStyle name="20% - Accent3 3 4" xfId="273" xr:uid="{00000000-0005-0000-0000-000005010000}"/>
    <cellStyle name="20% - Accent3 3 4 2" xfId="274" xr:uid="{00000000-0005-0000-0000-000006010000}"/>
    <cellStyle name="20% - Accent3 3 4 2 2" xfId="275" xr:uid="{00000000-0005-0000-0000-000007010000}"/>
    <cellStyle name="20% - Accent3 3 4 2 3" xfId="276" xr:uid="{00000000-0005-0000-0000-000008010000}"/>
    <cellStyle name="20% - Accent3 3 4 3" xfId="277" xr:uid="{00000000-0005-0000-0000-000009010000}"/>
    <cellStyle name="20% - Accent3 3 4 4" xfId="278" xr:uid="{00000000-0005-0000-0000-00000A010000}"/>
    <cellStyle name="20% - Accent3 3 5" xfId="279" xr:uid="{00000000-0005-0000-0000-00000B010000}"/>
    <cellStyle name="20% - Accent3 3 5 2" xfId="280" xr:uid="{00000000-0005-0000-0000-00000C010000}"/>
    <cellStyle name="20% - Accent3 3 5 3" xfId="281" xr:uid="{00000000-0005-0000-0000-00000D010000}"/>
    <cellStyle name="20% - Accent3 3 6" xfId="282" xr:uid="{00000000-0005-0000-0000-00000E010000}"/>
    <cellStyle name="20% - Accent3 3 7" xfId="283" xr:uid="{00000000-0005-0000-0000-00000F010000}"/>
    <cellStyle name="20% - Accent3 4" xfId="284" xr:uid="{00000000-0005-0000-0000-000010010000}"/>
    <cellStyle name="20% - Accent3 4 2" xfId="285" xr:uid="{00000000-0005-0000-0000-000011010000}"/>
    <cellStyle name="20% - Accent3 4 2 2" xfId="286" xr:uid="{00000000-0005-0000-0000-000012010000}"/>
    <cellStyle name="20% - Accent3 4 2 2 2" xfId="287" xr:uid="{00000000-0005-0000-0000-000013010000}"/>
    <cellStyle name="20% - Accent3 4 2 2 2 2" xfId="288" xr:uid="{00000000-0005-0000-0000-000014010000}"/>
    <cellStyle name="20% - Accent3 4 2 2 2 3" xfId="289" xr:uid="{00000000-0005-0000-0000-000015010000}"/>
    <cellStyle name="20% - Accent3 4 2 2 3" xfId="290" xr:uid="{00000000-0005-0000-0000-000016010000}"/>
    <cellStyle name="20% - Accent3 4 2 2 4" xfId="291" xr:uid="{00000000-0005-0000-0000-000017010000}"/>
    <cellStyle name="20% - Accent3 4 2 3" xfId="292" xr:uid="{00000000-0005-0000-0000-000018010000}"/>
    <cellStyle name="20% - Accent3 4 2 3 2" xfId="293" xr:uid="{00000000-0005-0000-0000-000019010000}"/>
    <cellStyle name="20% - Accent3 4 2 3 3" xfId="294" xr:uid="{00000000-0005-0000-0000-00001A010000}"/>
    <cellStyle name="20% - Accent3 4 2 4" xfId="295" xr:uid="{00000000-0005-0000-0000-00001B010000}"/>
    <cellStyle name="20% - Accent3 4 2 5" xfId="296" xr:uid="{00000000-0005-0000-0000-00001C010000}"/>
    <cellStyle name="20% - Accent3 4 3" xfId="297" xr:uid="{00000000-0005-0000-0000-00001D010000}"/>
    <cellStyle name="20% - Accent3 4 3 2" xfId="298" xr:uid="{00000000-0005-0000-0000-00001E010000}"/>
    <cellStyle name="20% - Accent3 4 3 2 2" xfId="299" xr:uid="{00000000-0005-0000-0000-00001F010000}"/>
    <cellStyle name="20% - Accent3 4 3 2 3" xfId="300" xr:uid="{00000000-0005-0000-0000-000020010000}"/>
    <cellStyle name="20% - Accent3 4 3 3" xfId="301" xr:uid="{00000000-0005-0000-0000-000021010000}"/>
    <cellStyle name="20% - Accent3 4 3 4" xfId="302" xr:uid="{00000000-0005-0000-0000-000022010000}"/>
    <cellStyle name="20% - Accent3 4 4" xfId="303" xr:uid="{00000000-0005-0000-0000-000023010000}"/>
    <cellStyle name="20% - Accent3 4 4 2" xfId="304" xr:uid="{00000000-0005-0000-0000-000024010000}"/>
    <cellStyle name="20% - Accent3 4 4 3" xfId="305" xr:uid="{00000000-0005-0000-0000-000025010000}"/>
    <cellStyle name="20% - Accent3 4 5" xfId="306" xr:uid="{00000000-0005-0000-0000-000026010000}"/>
    <cellStyle name="20% - Accent3 4 6" xfId="307" xr:uid="{00000000-0005-0000-0000-000027010000}"/>
    <cellStyle name="20% - Accent3 5" xfId="308" xr:uid="{00000000-0005-0000-0000-000028010000}"/>
    <cellStyle name="20% - Accent3 5 2" xfId="309" xr:uid="{00000000-0005-0000-0000-000029010000}"/>
    <cellStyle name="20% - Accent3 5 2 2" xfId="310" xr:uid="{00000000-0005-0000-0000-00002A010000}"/>
    <cellStyle name="20% - Accent3 5 2 2 2" xfId="311" xr:uid="{00000000-0005-0000-0000-00002B010000}"/>
    <cellStyle name="20% - Accent3 5 2 2 2 2" xfId="312" xr:uid="{00000000-0005-0000-0000-00002C010000}"/>
    <cellStyle name="20% - Accent3 5 2 2 2 3" xfId="313" xr:uid="{00000000-0005-0000-0000-00002D010000}"/>
    <cellStyle name="20% - Accent3 5 2 2 3" xfId="314" xr:uid="{00000000-0005-0000-0000-00002E010000}"/>
    <cellStyle name="20% - Accent3 5 2 2 4" xfId="315" xr:uid="{00000000-0005-0000-0000-00002F010000}"/>
    <cellStyle name="20% - Accent3 5 2 3" xfId="316" xr:uid="{00000000-0005-0000-0000-000030010000}"/>
    <cellStyle name="20% - Accent3 5 2 3 2" xfId="317" xr:uid="{00000000-0005-0000-0000-000031010000}"/>
    <cellStyle name="20% - Accent3 5 2 3 3" xfId="318" xr:uid="{00000000-0005-0000-0000-000032010000}"/>
    <cellStyle name="20% - Accent3 5 2 4" xfId="319" xr:uid="{00000000-0005-0000-0000-000033010000}"/>
    <cellStyle name="20% - Accent3 5 2 5" xfId="320" xr:uid="{00000000-0005-0000-0000-000034010000}"/>
    <cellStyle name="20% - Accent3 5 3" xfId="321" xr:uid="{00000000-0005-0000-0000-000035010000}"/>
    <cellStyle name="20% - Accent3 5 3 2" xfId="322" xr:uid="{00000000-0005-0000-0000-000036010000}"/>
    <cellStyle name="20% - Accent3 5 3 2 2" xfId="323" xr:uid="{00000000-0005-0000-0000-000037010000}"/>
    <cellStyle name="20% - Accent3 5 3 2 3" xfId="324" xr:uid="{00000000-0005-0000-0000-000038010000}"/>
    <cellStyle name="20% - Accent3 5 3 3" xfId="325" xr:uid="{00000000-0005-0000-0000-000039010000}"/>
    <cellStyle name="20% - Accent3 5 3 4" xfId="326" xr:uid="{00000000-0005-0000-0000-00003A010000}"/>
    <cellStyle name="20% - Accent3 5 4" xfId="327" xr:uid="{00000000-0005-0000-0000-00003B010000}"/>
    <cellStyle name="20% - Accent3 5 4 2" xfId="328" xr:uid="{00000000-0005-0000-0000-00003C010000}"/>
    <cellStyle name="20% - Accent3 5 4 3" xfId="329" xr:uid="{00000000-0005-0000-0000-00003D010000}"/>
    <cellStyle name="20% - Accent3 5 5" xfId="330" xr:uid="{00000000-0005-0000-0000-00003E010000}"/>
    <cellStyle name="20% - Accent3 5 6" xfId="331" xr:uid="{00000000-0005-0000-0000-00003F010000}"/>
    <cellStyle name="20% - Accent3 6" xfId="332" xr:uid="{00000000-0005-0000-0000-000040010000}"/>
    <cellStyle name="20% - Accent3 6 2" xfId="333" xr:uid="{00000000-0005-0000-0000-000041010000}"/>
    <cellStyle name="20% - Accent3 6 2 2" xfId="334" xr:uid="{00000000-0005-0000-0000-000042010000}"/>
    <cellStyle name="20% - Accent3 6 2 2 2" xfId="335" xr:uid="{00000000-0005-0000-0000-000043010000}"/>
    <cellStyle name="20% - Accent3 6 2 2 3" xfId="336" xr:uid="{00000000-0005-0000-0000-000044010000}"/>
    <cellStyle name="20% - Accent3 6 2 3" xfId="337" xr:uid="{00000000-0005-0000-0000-000045010000}"/>
    <cellStyle name="20% - Accent3 6 2 4" xfId="338" xr:uid="{00000000-0005-0000-0000-000046010000}"/>
    <cellStyle name="20% - Accent3 6 3" xfId="339" xr:uid="{00000000-0005-0000-0000-000047010000}"/>
    <cellStyle name="20% - Accent3 6 3 2" xfId="340" xr:uid="{00000000-0005-0000-0000-000048010000}"/>
    <cellStyle name="20% - Accent3 6 3 3" xfId="341" xr:uid="{00000000-0005-0000-0000-000049010000}"/>
    <cellStyle name="20% - Accent3 6 4" xfId="342" xr:uid="{00000000-0005-0000-0000-00004A010000}"/>
    <cellStyle name="20% - Accent3 6 5" xfId="343" xr:uid="{00000000-0005-0000-0000-00004B010000}"/>
    <cellStyle name="20% - Accent4 2" xfId="344" xr:uid="{00000000-0005-0000-0000-00004C010000}"/>
    <cellStyle name="20% - Accent4 2 2" xfId="345" xr:uid="{00000000-0005-0000-0000-00004D010000}"/>
    <cellStyle name="20% - Accent4 3" xfId="346" xr:uid="{00000000-0005-0000-0000-00004E010000}"/>
    <cellStyle name="20% - Accent4 3 2" xfId="347" xr:uid="{00000000-0005-0000-0000-00004F010000}"/>
    <cellStyle name="20% - Accent4 3 2 2" xfId="348" xr:uid="{00000000-0005-0000-0000-000050010000}"/>
    <cellStyle name="20% - Accent4 3 2 2 2" xfId="349" xr:uid="{00000000-0005-0000-0000-000051010000}"/>
    <cellStyle name="20% - Accent4 3 2 2 2 2" xfId="350" xr:uid="{00000000-0005-0000-0000-000052010000}"/>
    <cellStyle name="20% - Accent4 3 2 2 2 2 2" xfId="351" xr:uid="{00000000-0005-0000-0000-000053010000}"/>
    <cellStyle name="20% - Accent4 3 2 2 2 2 3" xfId="352" xr:uid="{00000000-0005-0000-0000-000054010000}"/>
    <cellStyle name="20% - Accent4 3 2 2 2 3" xfId="353" xr:uid="{00000000-0005-0000-0000-000055010000}"/>
    <cellStyle name="20% - Accent4 3 2 2 2 4" xfId="354" xr:uid="{00000000-0005-0000-0000-000056010000}"/>
    <cellStyle name="20% - Accent4 3 2 2 3" xfId="355" xr:uid="{00000000-0005-0000-0000-000057010000}"/>
    <cellStyle name="20% - Accent4 3 2 2 3 2" xfId="356" xr:uid="{00000000-0005-0000-0000-000058010000}"/>
    <cellStyle name="20% - Accent4 3 2 2 3 3" xfId="357" xr:uid="{00000000-0005-0000-0000-000059010000}"/>
    <cellStyle name="20% - Accent4 3 2 2 4" xfId="358" xr:uid="{00000000-0005-0000-0000-00005A010000}"/>
    <cellStyle name="20% - Accent4 3 2 2 5" xfId="359" xr:uid="{00000000-0005-0000-0000-00005B010000}"/>
    <cellStyle name="20% - Accent4 3 2 3" xfId="360" xr:uid="{00000000-0005-0000-0000-00005C010000}"/>
    <cellStyle name="20% - Accent4 3 2 3 2" xfId="361" xr:uid="{00000000-0005-0000-0000-00005D010000}"/>
    <cellStyle name="20% - Accent4 3 2 3 2 2" xfId="362" xr:uid="{00000000-0005-0000-0000-00005E010000}"/>
    <cellStyle name="20% - Accent4 3 2 3 2 3" xfId="363" xr:uid="{00000000-0005-0000-0000-00005F010000}"/>
    <cellStyle name="20% - Accent4 3 2 3 3" xfId="364" xr:uid="{00000000-0005-0000-0000-000060010000}"/>
    <cellStyle name="20% - Accent4 3 2 3 4" xfId="365" xr:uid="{00000000-0005-0000-0000-000061010000}"/>
    <cellStyle name="20% - Accent4 3 2 4" xfId="366" xr:uid="{00000000-0005-0000-0000-000062010000}"/>
    <cellStyle name="20% - Accent4 3 2 4 2" xfId="367" xr:uid="{00000000-0005-0000-0000-000063010000}"/>
    <cellStyle name="20% - Accent4 3 2 4 3" xfId="368" xr:uid="{00000000-0005-0000-0000-000064010000}"/>
    <cellStyle name="20% - Accent4 3 2 5" xfId="369" xr:uid="{00000000-0005-0000-0000-000065010000}"/>
    <cellStyle name="20% - Accent4 3 2 6" xfId="370" xr:uid="{00000000-0005-0000-0000-000066010000}"/>
    <cellStyle name="20% - Accent4 3 3" xfId="371" xr:uid="{00000000-0005-0000-0000-000067010000}"/>
    <cellStyle name="20% - Accent4 3 3 2" xfId="372" xr:uid="{00000000-0005-0000-0000-000068010000}"/>
    <cellStyle name="20% - Accent4 3 3 2 2" xfId="373" xr:uid="{00000000-0005-0000-0000-000069010000}"/>
    <cellStyle name="20% - Accent4 3 3 2 2 2" xfId="374" xr:uid="{00000000-0005-0000-0000-00006A010000}"/>
    <cellStyle name="20% - Accent4 3 3 2 2 3" xfId="375" xr:uid="{00000000-0005-0000-0000-00006B010000}"/>
    <cellStyle name="20% - Accent4 3 3 2 3" xfId="376" xr:uid="{00000000-0005-0000-0000-00006C010000}"/>
    <cellStyle name="20% - Accent4 3 3 2 4" xfId="377" xr:uid="{00000000-0005-0000-0000-00006D010000}"/>
    <cellStyle name="20% - Accent4 3 3 3" xfId="378" xr:uid="{00000000-0005-0000-0000-00006E010000}"/>
    <cellStyle name="20% - Accent4 3 3 3 2" xfId="379" xr:uid="{00000000-0005-0000-0000-00006F010000}"/>
    <cellStyle name="20% - Accent4 3 3 3 3" xfId="380" xr:uid="{00000000-0005-0000-0000-000070010000}"/>
    <cellStyle name="20% - Accent4 3 3 4" xfId="381" xr:uid="{00000000-0005-0000-0000-000071010000}"/>
    <cellStyle name="20% - Accent4 3 3 5" xfId="382" xr:uid="{00000000-0005-0000-0000-000072010000}"/>
    <cellStyle name="20% - Accent4 3 4" xfId="383" xr:uid="{00000000-0005-0000-0000-000073010000}"/>
    <cellStyle name="20% - Accent4 3 4 2" xfId="384" xr:uid="{00000000-0005-0000-0000-000074010000}"/>
    <cellStyle name="20% - Accent4 3 4 2 2" xfId="385" xr:uid="{00000000-0005-0000-0000-000075010000}"/>
    <cellStyle name="20% - Accent4 3 4 2 3" xfId="386" xr:uid="{00000000-0005-0000-0000-000076010000}"/>
    <cellStyle name="20% - Accent4 3 4 3" xfId="387" xr:uid="{00000000-0005-0000-0000-000077010000}"/>
    <cellStyle name="20% - Accent4 3 4 4" xfId="388" xr:uid="{00000000-0005-0000-0000-000078010000}"/>
    <cellStyle name="20% - Accent4 3 5" xfId="389" xr:uid="{00000000-0005-0000-0000-000079010000}"/>
    <cellStyle name="20% - Accent4 3 5 2" xfId="390" xr:uid="{00000000-0005-0000-0000-00007A010000}"/>
    <cellStyle name="20% - Accent4 3 5 3" xfId="391" xr:uid="{00000000-0005-0000-0000-00007B010000}"/>
    <cellStyle name="20% - Accent4 3 6" xfId="392" xr:uid="{00000000-0005-0000-0000-00007C010000}"/>
    <cellStyle name="20% - Accent4 3 7" xfId="393" xr:uid="{00000000-0005-0000-0000-00007D010000}"/>
    <cellStyle name="20% - Accent4 4" xfId="394" xr:uid="{00000000-0005-0000-0000-00007E010000}"/>
    <cellStyle name="20% - Accent4 4 2" xfId="395" xr:uid="{00000000-0005-0000-0000-00007F010000}"/>
    <cellStyle name="20% - Accent4 4 2 2" xfId="396" xr:uid="{00000000-0005-0000-0000-000080010000}"/>
    <cellStyle name="20% - Accent4 4 2 2 2" xfId="397" xr:uid="{00000000-0005-0000-0000-000081010000}"/>
    <cellStyle name="20% - Accent4 4 2 2 2 2" xfId="398" xr:uid="{00000000-0005-0000-0000-000082010000}"/>
    <cellStyle name="20% - Accent4 4 2 2 2 3" xfId="399" xr:uid="{00000000-0005-0000-0000-000083010000}"/>
    <cellStyle name="20% - Accent4 4 2 2 3" xfId="400" xr:uid="{00000000-0005-0000-0000-000084010000}"/>
    <cellStyle name="20% - Accent4 4 2 2 4" xfId="401" xr:uid="{00000000-0005-0000-0000-000085010000}"/>
    <cellStyle name="20% - Accent4 4 2 3" xfId="402" xr:uid="{00000000-0005-0000-0000-000086010000}"/>
    <cellStyle name="20% - Accent4 4 2 3 2" xfId="403" xr:uid="{00000000-0005-0000-0000-000087010000}"/>
    <cellStyle name="20% - Accent4 4 2 3 3" xfId="404" xr:uid="{00000000-0005-0000-0000-000088010000}"/>
    <cellStyle name="20% - Accent4 4 2 4" xfId="405" xr:uid="{00000000-0005-0000-0000-000089010000}"/>
    <cellStyle name="20% - Accent4 4 2 5" xfId="406" xr:uid="{00000000-0005-0000-0000-00008A010000}"/>
    <cellStyle name="20% - Accent4 4 3" xfId="407" xr:uid="{00000000-0005-0000-0000-00008B010000}"/>
    <cellStyle name="20% - Accent4 4 3 2" xfId="408" xr:uid="{00000000-0005-0000-0000-00008C010000}"/>
    <cellStyle name="20% - Accent4 4 3 2 2" xfId="409" xr:uid="{00000000-0005-0000-0000-00008D010000}"/>
    <cellStyle name="20% - Accent4 4 3 2 3" xfId="410" xr:uid="{00000000-0005-0000-0000-00008E010000}"/>
    <cellStyle name="20% - Accent4 4 3 3" xfId="411" xr:uid="{00000000-0005-0000-0000-00008F010000}"/>
    <cellStyle name="20% - Accent4 4 3 4" xfId="412" xr:uid="{00000000-0005-0000-0000-000090010000}"/>
    <cellStyle name="20% - Accent4 4 4" xfId="413" xr:uid="{00000000-0005-0000-0000-000091010000}"/>
    <cellStyle name="20% - Accent4 4 4 2" xfId="414" xr:uid="{00000000-0005-0000-0000-000092010000}"/>
    <cellStyle name="20% - Accent4 4 4 3" xfId="415" xr:uid="{00000000-0005-0000-0000-000093010000}"/>
    <cellStyle name="20% - Accent4 4 5" xfId="416" xr:uid="{00000000-0005-0000-0000-000094010000}"/>
    <cellStyle name="20% - Accent4 4 6" xfId="417" xr:uid="{00000000-0005-0000-0000-000095010000}"/>
    <cellStyle name="20% - Accent4 5" xfId="418" xr:uid="{00000000-0005-0000-0000-000096010000}"/>
    <cellStyle name="20% - Accent4 5 2" xfId="419" xr:uid="{00000000-0005-0000-0000-000097010000}"/>
    <cellStyle name="20% - Accent4 5 2 2" xfId="420" xr:uid="{00000000-0005-0000-0000-000098010000}"/>
    <cellStyle name="20% - Accent4 5 2 2 2" xfId="421" xr:uid="{00000000-0005-0000-0000-000099010000}"/>
    <cellStyle name="20% - Accent4 5 2 2 2 2" xfId="422" xr:uid="{00000000-0005-0000-0000-00009A010000}"/>
    <cellStyle name="20% - Accent4 5 2 2 2 3" xfId="423" xr:uid="{00000000-0005-0000-0000-00009B010000}"/>
    <cellStyle name="20% - Accent4 5 2 2 3" xfId="424" xr:uid="{00000000-0005-0000-0000-00009C010000}"/>
    <cellStyle name="20% - Accent4 5 2 2 4" xfId="425" xr:uid="{00000000-0005-0000-0000-00009D010000}"/>
    <cellStyle name="20% - Accent4 5 2 3" xfId="426" xr:uid="{00000000-0005-0000-0000-00009E010000}"/>
    <cellStyle name="20% - Accent4 5 2 3 2" xfId="427" xr:uid="{00000000-0005-0000-0000-00009F010000}"/>
    <cellStyle name="20% - Accent4 5 2 3 3" xfId="428" xr:uid="{00000000-0005-0000-0000-0000A0010000}"/>
    <cellStyle name="20% - Accent4 5 2 4" xfId="429" xr:uid="{00000000-0005-0000-0000-0000A1010000}"/>
    <cellStyle name="20% - Accent4 5 2 5" xfId="430" xr:uid="{00000000-0005-0000-0000-0000A2010000}"/>
    <cellStyle name="20% - Accent4 5 3" xfId="431" xr:uid="{00000000-0005-0000-0000-0000A3010000}"/>
    <cellStyle name="20% - Accent4 5 3 2" xfId="432" xr:uid="{00000000-0005-0000-0000-0000A4010000}"/>
    <cellStyle name="20% - Accent4 5 3 2 2" xfId="433" xr:uid="{00000000-0005-0000-0000-0000A5010000}"/>
    <cellStyle name="20% - Accent4 5 3 2 3" xfId="434" xr:uid="{00000000-0005-0000-0000-0000A6010000}"/>
    <cellStyle name="20% - Accent4 5 3 3" xfId="435" xr:uid="{00000000-0005-0000-0000-0000A7010000}"/>
    <cellStyle name="20% - Accent4 5 3 4" xfId="436" xr:uid="{00000000-0005-0000-0000-0000A8010000}"/>
    <cellStyle name="20% - Accent4 5 4" xfId="437" xr:uid="{00000000-0005-0000-0000-0000A9010000}"/>
    <cellStyle name="20% - Accent4 5 4 2" xfId="438" xr:uid="{00000000-0005-0000-0000-0000AA010000}"/>
    <cellStyle name="20% - Accent4 5 4 3" xfId="439" xr:uid="{00000000-0005-0000-0000-0000AB010000}"/>
    <cellStyle name="20% - Accent4 5 5" xfId="440" xr:uid="{00000000-0005-0000-0000-0000AC010000}"/>
    <cellStyle name="20% - Accent4 5 6" xfId="441" xr:uid="{00000000-0005-0000-0000-0000AD010000}"/>
    <cellStyle name="20% - Accent4 6" xfId="442" xr:uid="{00000000-0005-0000-0000-0000AE010000}"/>
    <cellStyle name="20% - Accent4 6 2" xfId="443" xr:uid="{00000000-0005-0000-0000-0000AF010000}"/>
    <cellStyle name="20% - Accent4 6 2 2" xfId="444" xr:uid="{00000000-0005-0000-0000-0000B0010000}"/>
    <cellStyle name="20% - Accent4 6 2 2 2" xfId="445" xr:uid="{00000000-0005-0000-0000-0000B1010000}"/>
    <cellStyle name="20% - Accent4 6 2 2 3" xfId="446" xr:uid="{00000000-0005-0000-0000-0000B2010000}"/>
    <cellStyle name="20% - Accent4 6 2 3" xfId="447" xr:uid="{00000000-0005-0000-0000-0000B3010000}"/>
    <cellStyle name="20% - Accent4 6 2 4" xfId="448" xr:uid="{00000000-0005-0000-0000-0000B4010000}"/>
    <cellStyle name="20% - Accent4 6 3" xfId="449" xr:uid="{00000000-0005-0000-0000-0000B5010000}"/>
    <cellStyle name="20% - Accent4 6 3 2" xfId="450" xr:uid="{00000000-0005-0000-0000-0000B6010000}"/>
    <cellStyle name="20% - Accent4 6 3 3" xfId="451" xr:uid="{00000000-0005-0000-0000-0000B7010000}"/>
    <cellStyle name="20% - Accent4 6 4" xfId="452" xr:uid="{00000000-0005-0000-0000-0000B8010000}"/>
    <cellStyle name="20% - Accent4 6 5" xfId="453" xr:uid="{00000000-0005-0000-0000-0000B9010000}"/>
    <cellStyle name="20% - Accent5 2" xfId="454" xr:uid="{00000000-0005-0000-0000-0000BA010000}"/>
    <cellStyle name="20% - Accent5 2 2" xfId="455" xr:uid="{00000000-0005-0000-0000-0000BB010000}"/>
    <cellStyle name="20% - Accent5 3" xfId="456" xr:uid="{00000000-0005-0000-0000-0000BC010000}"/>
    <cellStyle name="20% - Accent5 3 2" xfId="457" xr:uid="{00000000-0005-0000-0000-0000BD010000}"/>
    <cellStyle name="20% - Accent5 3 2 2" xfId="458" xr:uid="{00000000-0005-0000-0000-0000BE010000}"/>
    <cellStyle name="20% - Accent5 3 2 2 2" xfId="459" xr:uid="{00000000-0005-0000-0000-0000BF010000}"/>
    <cellStyle name="20% - Accent5 3 2 2 2 2" xfId="460" xr:uid="{00000000-0005-0000-0000-0000C0010000}"/>
    <cellStyle name="20% - Accent5 3 2 2 2 2 2" xfId="461" xr:uid="{00000000-0005-0000-0000-0000C1010000}"/>
    <cellStyle name="20% - Accent5 3 2 2 2 2 3" xfId="462" xr:uid="{00000000-0005-0000-0000-0000C2010000}"/>
    <cellStyle name="20% - Accent5 3 2 2 2 3" xfId="463" xr:uid="{00000000-0005-0000-0000-0000C3010000}"/>
    <cellStyle name="20% - Accent5 3 2 2 2 4" xfId="464" xr:uid="{00000000-0005-0000-0000-0000C4010000}"/>
    <cellStyle name="20% - Accent5 3 2 2 3" xfId="465" xr:uid="{00000000-0005-0000-0000-0000C5010000}"/>
    <cellStyle name="20% - Accent5 3 2 2 3 2" xfId="466" xr:uid="{00000000-0005-0000-0000-0000C6010000}"/>
    <cellStyle name="20% - Accent5 3 2 2 3 3" xfId="467" xr:uid="{00000000-0005-0000-0000-0000C7010000}"/>
    <cellStyle name="20% - Accent5 3 2 2 4" xfId="468" xr:uid="{00000000-0005-0000-0000-0000C8010000}"/>
    <cellStyle name="20% - Accent5 3 2 2 5" xfId="469" xr:uid="{00000000-0005-0000-0000-0000C9010000}"/>
    <cellStyle name="20% - Accent5 3 2 3" xfId="470" xr:uid="{00000000-0005-0000-0000-0000CA010000}"/>
    <cellStyle name="20% - Accent5 3 2 3 2" xfId="471" xr:uid="{00000000-0005-0000-0000-0000CB010000}"/>
    <cellStyle name="20% - Accent5 3 2 3 2 2" xfId="472" xr:uid="{00000000-0005-0000-0000-0000CC010000}"/>
    <cellStyle name="20% - Accent5 3 2 3 2 3" xfId="473" xr:uid="{00000000-0005-0000-0000-0000CD010000}"/>
    <cellStyle name="20% - Accent5 3 2 3 3" xfId="474" xr:uid="{00000000-0005-0000-0000-0000CE010000}"/>
    <cellStyle name="20% - Accent5 3 2 3 4" xfId="475" xr:uid="{00000000-0005-0000-0000-0000CF010000}"/>
    <cellStyle name="20% - Accent5 3 2 4" xfId="476" xr:uid="{00000000-0005-0000-0000-0000D0010000}"/>
    <cellStyle name="20% - Accent5 3 2 4 2" xfId="477" xr:uid="{00000000-0005-0000-0000-0000D1010000}"/>
    <cellStyle name="20% - Accent5 3 2 4 3" xfId="478" xr:uid="{00000000-0005-0000-0000-0000D2010000}"/>
    <cellStyle name="20% - Accent5 3 2 5" xfId="479" xr:uid="{00000000-0005-0000-0000-0000D3010000}"/>
    <cellStyle name="20% - Accent5 3 2 6" xfId="480" xr:uid="{00000000-0005-0000-0000-0000D4010000}"/>
    <cellStyle name="20% - Accent5 3 3" xfId="481" xr:uid="{00000000-0005-0000-0000-0000D5010000}"/>
    <cellStyle name="20% - Accent5 3 3 2" xfId="482" xr:uid="{00000000-0005-0000-0000-0000D6010000}"/>
    <cellStyle name="20% - Accent5 3 3 2 2" xfId="483" xr:uid="{00000000-0005-0000-0000-0000D7010000}"/>
    <cellStyle name="20% - Accent5 3 3 2 2 2" xfId="484" xr:uid="{00000000-0005-0000-0000-0000D8010000}"/>
    <cellStyle name="20% - Accent5 3 3 2 2 3" xfId="485" xr:uid="{00000000-0005-0000-0000-0000D9010000}"/>
    <cellStyle name="20% - Accent5 3 3 2 3" xfId="486" xr:uid="{00000000-0005-0000-0000-0000DA010000}"/>
    <cellStyle name="20% - Accent5 3 3 2 4" xfId="487" xr:uid="{00000000-0005-0000-0000-0000DB010000}"/>
    <cellStyle name="20% - Accent5 3 3 3" xfId="488" xr:uid="{00000000-0005-0000-0000-0000DC010000}"/>
    <cellStyle name="20% - Accent5 3 3 3 2" xfId="489" xr:uid="{00000000-0005-0000-0000-0000DD010000}"/>
    <cellStyle name="20% - Accent5 3 3 3 3" xfId="490" xr:uid="{00000000-0005-0000-0000-0000DE010000}"/>
    <cellStyle name="20% - Accent5 3 3 4" xfId="491" xr:uid="{00000000-0005-0000-0000-0000DF010000}"/>
    <cellStyle name="20% - Accent5 3 3 5" xfId="492" xr:uid="{00000000-0005-0000-0000-0000E0010000}"/>
    <cellStyle name="20% - Accent5 3 4" xfId="493" xr:uid="{00000000-0005-0000-0000-0000E1010000}"/>
    <cellStyle name="20% - Accent5 3 4 2" xfId="494" xr:uid="{00000000-0005-0000-0000-0000E2010000}"/>
    <cellStyle name="20% - Accent5 3 4 2 2" xfId="495" xr:uid="{00000000-0005-0000-0000-0000E3010000}"/>
    <cellStyle name="20% - Accent5 3 4 2 3" xfId="496" xr:uid="{00000000-0005-0000-0000-0000E4010000}"/>
    <cellStyle name="20% - Accent5 3 4 3" xfId="497" xr:uid="{00000000-0005-0000-0000-0000E5010000}"/>
    <cellStyle name="20% - Accent5 3 4 4" xfId="498" xr:uid="{00000000-0005-0000-0000-0000E6010000}"/>
    <cellStyle name="20% - Accent5 3 5" xfId="499" xr:uid="{00000000-0005-0000-0000-0000E7010000}"/>
    <cellStyle name="20% - Accent5 3 5 2" xfId="500" xr:uid="{00000000-0005-0000-0000-0000E8010000}"/>
    <cellStyle name="20% - Accent5 3 5 3" xfId="501" xr:uid="{00000000-0005-0000-0000-0000E9010000}"/>
    <cellStyle name="20% - Accent5 3 6" xfId="502" xr:uid="{00000000-0005-0000-0000-0000EA010000}"/>
    <cellStyle name="20% - Accent5 3 7" xfId="503" xr:uid="{00000000-0005-0000-0000-0000EB010000}"/>
    <cellStyle name="20% - Accent5 4" xfId="504" xr:uid="{00000000-0005-0000-0000-0000EC010000}"/>
    <cellStyle name="20% - Accent5 4 2" xfId="505" xr:uid="{00000000-0005-0000-0000-0000ED010000}"/>
    <cellStyle name="20% - Accent5 4 2 2" xfId="506" xr:uid="{00000000-0005-0000-0000-0000EE010000}"/>
    <cellStyle name="20% - Accent5 4 2 2 2" xfId="507" xr:uid="{00000000-0005-0000-0000-0000EF010000}"/>
    <cellStyle name="20% - Accent5 4 2 2 2 2" xfId="508" xr:uid="{00000000-0005-0000-0000-0000F0010000}"/>
    <cellStyle name="20% - Accent5 4 2 2 2 3" xfId="509" xr:uid="{00000000-0005-0000-0000-0000F1010000}"/>
    <cellStyle name="20% - Accent5 4 2 2 3" xfId="510" xr:uid="{00000000-0005-0000-0000-0000F2010000}"/>
    <cellStyle name="20% - Accent5 4 2 2 4" xfId="511" xr:uid="{00000000-0005-0000-0000-0000F3010000}"/>
    <cellStyle name="20% - Accent5 4 2 3" xfId="512" xr:uid="{00000000-0005-0000-0000-0000F4010000}"/>
    <cellStyle name="20% - Accent5 4 2 3 2" xfId="513" xr:uid="{00000000-0005-0000-0000-0000F5010000}"/>
    <cellStyle name="20% - Accent5 4 2 3 3" xfId="514" xr:uid="{00000000-0005-0000-0000-0000F6010000}"/>
    <cellStyle name="20% - Accent5 4 2 4" xfId="515" xr:uid="{00000000-0005-0000-0000-0000F7010000}"/>
    <cellStyle name="20% - Accent5 4 2 5" xfId="516" xr:uid="{00000000-0005-0000-0000-0000F8010000}"/>
    <cellStyle name="20% - Accent5 4 3" xfId="517" xr:uid="{00000000-0005-0000-0000-0000F9010000}"/>
    <cellStyle name="20% - Accent5 4 3 2" xfId="518" xr:uid="{00000000-0005-0000-0000-0000FA010000}"/>
    <cellStyle name="20% - Accent5 4 3 2 2" xfId="519" xr:uid="{00000000-0005-0000-0000-0000FB010000}"/>
    <cellStyle name="20% - Accent5 4 3 2 3" xfId="520" xr:uid="{00000000-0005-0000-0000-0000FC010000}"/>
    <cellStyle name="20% - Accent5 4 3 3" xfId="521" xr:uid="{00000000-0005-0000-0000-0000FD010000}"/>
    <cellStyle name="20% - Accent5 4 3 4" xfId="522" xr:uid="{00000000-0005-0000-0000-0000FE010000}"/>
    <cellStyle name="20% - Accent5 4 4" xfId="523" xr:uid="{00000000-0005-0000-0000-0000FF010000}"/>
    <cellStyle name="20% - Accent5 4 4 2" xfId="524" xr:uid="{00000000-0005-0000-0000-000000020000}"/>
    <cellStyle name="20% - Accent5 4 4 3" xfId="525" xr:uid="{00000000-0005-0000-0000-000001020000}"/>
    <cellStyle name="20% - Accent5 4 5" xfId="526" xr:uid="{00000000-0005-0000-0000-000002020000}"/>
    <cellStyle name="20% - Accent5 4 6" xfId="527" xr:uid="{00000000-0005-0000-0000-000003020000}"/>
    <cellStyle name="20% - Accent5 5" xfId="528" xr:uid="{00000000-0005-0000-0000-000004020000}"/>
    <cellStyle name="20% - Accent5 5 2" xfId="529" xr:uid="{00000000-0005-0000-0000-000005020000}"/>
    <cellStyle name="20% - Accent5 5 2 2" xfId="530" xr:uid="{00000000-0005-0000-0000-000006020000}"/>
    <cellStyle name="20% - Accent5 5 2 2 2" xfId="531" xr:uid="{00000000-0005-0000-0000-000007020000}"/>
    <cellStyle name="20% - Accent5 5 2 2 2 2" xfId="532" xr:uid="{00000000-0005-0000-0000-000008020000}"/>
    <cellStyle name="20% - Accent5 5 2 2 2 3" xfId="533" xr:uid="{00000000-0005-0000-0000-000009020000}"/>
    <cellStyle name="20% - Accent5 5 2 2 3" xfId="534" xr:uid="{00000000-0005-0000-0000-00000A020000}"/>
    <cellStyle name="20% - Accent5 5 2 2 4" xfId="535" xr:uid="{00000000-0005-0000-0000-00000B020000}"/>
    <cellStyle name="20% - Accent5 5 2 3" xfId="536" xr:uid="{00000000-0005-0000-0000-00000C020000}"/>
    <cellStyle name="20% - Accent5 5 2 3 2" xfId="537" xr:uid="{00000000-0005-0000-0000-00000D020000}"/>
    <cellStyle name="20% - Accent5 5 2 3 3" xfId="538" xr:uid="{00000000-0005-0000-0000-00000E020000}"/>
    <cellStyle name="20% - Accent5 5 2 4" xfId="539" xr:uid="{00000000-0005-0000-0000-00000F020000}"/>
    <cellStyle name="20% - Accent5 5 2 5" xfId="540" xr:uid="{00000000-0005-0000-0000-000010020000}"/>
    <cellStyle name="20% - Accent5 5 3" xfId="541" xr:uid="{00000000-0005-0000-0000-000011020000}"/>
    <cellStyle name="20% - Accent5 5 3 2" xfId="542" xr:uid="{00000000-0005-0000-0000-000012020000}"/>
    <cellStyle name="20% - Accent5 5 3 2 2" xfId="543" xr:uid="{00000000-0005-0000-0000-000013020000}"/>
    <cellStyle name="20% - Accent5 5 3 2 3" xfId="544" xr:uid="{00000000-0005-0000-0000-000014020000}"/>
    <cellStyle name="20% - Accent5 5 3 3" xfId="545" xr:uid="{00000000-0005-0000-0000-000015020000}"/>
    <cellStyle name="20% - Accent5 5 3 4" xfId="546" xr:uid="{00000000-0005-0000-0000-000016020000}"/>
    <cellStyle name="20% - Accent5 5 4" xfId="547" xr:uid="{00000000-0005-0000-0000-000017020000}"/>
    <cellStyle name="20% - Accent5 5 4 2" xfId="548" xr:uid="{00000000-0005-0000-0000-000018020000}"/>
    <cellStyle name="20% - Accent5 5 4 3" xfId="549" xr:uid="{00000000-0005-0000-0000-000019020000}"/>
    <cellStyle name="20% - Accent5 5 5" xfId="550" xr:uid="{00000000-0005-0000-0000-00001A020000}"/>
    <cellStyle name="20% - Accent5 5 6" xfId="551" xr:uid="{00000000-0005-0000-0000-00001B020000}"/>
    <cellStyle name="20% - Accent5 6" xfId="552" xr:uid="{00000000-0005-0000-0000-00001C020000}"/>
    <cellStyle name="20% - Accent5 6 2" xfId="553" xr:uid="{00000000-0005-0000-0000-00001D020000}"/>
    <cellStyle name="20% - Accent5 6 2 2" xfId="554" xr:uid="{00000000-0005-0000-0000-00001E020000}"/>
    <cellStyle name="20% - Accent5 6 2 2 2" xfId="555" xr:uid="{00000000-0005-0000-0000-00001F020000}"/>
    <cellStyle name="20% - Accent5 6 2 2 3" xfId="556" xr:uid="{00000000-0005-0000-0000-000020020000}"/>
    <cellStyle name="20% - Accent5 6 2 3" xfId="557" xr:uid="{00000000-0005-0000-0000-000021020000}"/>
    <cellStyle name="20% - Accent5 6 2 4" xfId="558" xr:uid="{00000000-0005-0000-0000-000022020000}"/>
    <cellStyle name="20% - Accent5 6 3" xfId="559" xr:uid="{00000000-0005-0000-0000-000023020000}"/>
    <cellStyle name="20% - Accent5 6 3 2" xfId="560" xr:uid="{00000000-0005-0000-0000-000024020000}"/>
    <cellStyle name="20% - Accent5 6 3 3" xfId="561" xr:uid="{00000000-0005-0000-0000-000025020000}"/>
    <cellStyle name="20% - Accent5 6 4" xfId="562" xr:uid="{00000000-0005-0000-0000-000026020000}"/>
    <cellStyle name="20% - Accent5 6 5" xfId="563" xr:uid="{00000000-0005-0000-0000-000027020000}"/>
    <cellStyle name="20% - Accent6 2" xfId="564" xr:uid="{00000000-0005-0000-0000-000028020000}"/>
    <cellStyle name="20% - Accent6 2 2" xfId="565" xr:uid="{00000000-0005-0000-0000-000029020000}"/>
    <cellStyle name="20% - Accent6 3" xfId="566" xr:uid="{00000000-0005-0000-0000-00002A020000}"/>
    <cellStyle name="20% - Accent6 3 2" xfId="567" xr:uid="{00000000-0005-0000-0000-00002B020000}"/>
    <cellStyle name="20% - Accent6 3 2 2" xfId="568" xr:uid="{00000000-0005-0000-0000-00002C020000}"/>
    <cellStyle name="20% - Accent6 3 2 2 2" xfId="569" xr:uid="{00000000-0005-0000-0000-00002D020000}"/>
    <cellStyle name="20% - Accent6 3 2 2 2 2" xfId="570" xr:uid="{00000000-0005-0000-0000-00002E020000}"/>
    <cellStyle name="20% - Accent6 3 2 2 2 2 2" xfId="571" xr:uid="{00000000-0005-0000-0000-00002F020000}"/>
    <cellStyle name="20% - Accent6 3 2 2 2 2 3" xfId="572" xr:uid="{00000000-0005-0000-0000-000030020000}"/>
    <cellStyle name="20% - Accent6 3 2 2 2 3" xfId="573" xr:uid="{00000000-0005-0000-0000-000031020000}"/>
    <cellStyle name="20% - Accent6 3 2 2 2 4" xfId="574" xr:uid="{00000000-0005-0000-0000-000032020000}"/>
    <cellStyle name="20% - Accent6 3 2 2 3" xfId="575" xr:uid="{00000000-0005-0000-0000-000033020000}"/>
    <cellStyle name="20% - Accent6 3 2 2 3 2" xfId="576" xr:uid="{00000000-0005-0000-0000-000034020000}"/>
    <cellStyle name="20% - Accent6 3 2 2 3 3" xfId="577" xr:uid="{00000000-0005-0000-0000-000035020000}"/>
    <cellStyle name="20% - Accent6 3 2 2 4" xfId="578" xr:uid="{00000000-0005-0000-0000-000036020000}"/>
    <cellStyle name="20% - Accent6 3 2 2 5" xfId="579" xr:uid="{00000000-0005-0000-0000-000037020000}"/>
    <cellStyle name="20% - Accent6 3 2 3" xfId="580" xr:uid="{00000000-0005-0000-0000-000038020000}"/>
    <cellStyle name="20% - Accent6 3 2 3 2" xfId="581" xr:uid="{00000000-0005-0000-0000-000039020000}"/>
    <cellStyle name="20% - Accent6 3 2 3 2 2" xfId="582" xr:uid="{00000000-0005-0000-0000-00003A020000}"/>
    <cellStyle name="20% - Accent6 3 2 3 2 3" xfId="583" xr:uid="{00000000-0005-0000-0000-00003B020000}"/>
    <cellStyle name="20% - Accent6 3 2 3 3" xfId="584" xr:uid="{00000000-0005-0000-0000-00003C020000}"/>
    <cellStyle name="20% - Accent6 3 2 3 4" xfId="585" xr:uid="{00000000-0005-0000-0000-00003D020000}"/>
    <cellStyle name="20% - Accent6 3 2 4" xfId="586" xr:uid="{00000000-0005-0000-0000-00003E020000}"/>
    <cellStyle name="20% - Accent6 3 2 4 2" xfId="587" xr:uid="{00000000-0005-0000-0000-00003F020000}"/>
    <cellStyle name="20% - Accent6 3 2 4 3" xfId="588" xr:uid="{00000000-0005-0000-0000-000040020000}"/>
    <cellStyle name="20% - Accent6 3 2 5" xfId="589" xr:uid="{00000000-0005-0000-0000-000041020000}"/>
    <cellStyle name="20% - Accent6 3 2 6" xfId="590" xr:uid="{00000000-0005-0000-0000-000042020000}"/>
    <cellStyle name="20% - Accent6 3 3" xfId="591" xr:uid="{00000000-0005-0000-0000-000043020000}"/>
    <cellStyle name="20% - Accent6 3 3 2" xfId="592" xr:uid="{00000000-0005-0000-0000-000044020000}"/>
    <cellStyle name="20% - Accent6 3 3 2 2" xfId="593" xr:uid="{00000000-0005-0000-0000-000045020000}"/>
    <cellStyle name="20% - Accent6 3 3 2 2 2" xfId="594" xr:uid="{00000000-0005-0000-0000-000046020000}"/>
    <cellStyle name="20% - Accent6 3 3 2 2 3" xfId="595" xr:uid="{00000000-0005-0000-0000-000047020000}"/>
    <cellStyle name="20% - Accent6 3 3 2 3" xfId="596" xr:uid="{00000000-0005-0000-0000-000048020000}"/>
    <cellStyle name="20% - Accent6 3 3 2 4" xfId="597" xr:uid="{00000000-0005-0000-0000-000049020000}"/>
    <cellStyle name="20% - Accent6 3 3 3" xfId="598" xr:uid="{00000000-0005-0000-0000-00004A020000}"/>
    <cellStyle name="20% - Accent6 3 3 3 2" xfId="599" xr:uid="{00000000-0005-0000-0000-00004B020000}"/>
    <cellStyle name="20% - Accent6 3 3 3 3" xfId="600" xr:uid="{00000000-0005-0000-0000-00004C020000}"/>
    <cellStyle name="20% - Accent6 3 3 4" xfId="601" xr:uid="{00000000-0005-0000-0000-00004D020000}"/>
    <cellStyle name="20% - Accent6 3 3 5" xfId="602" xr:uid="{00000000-0005-0000-0000-00004E020000}"/>
    <cellStyle name="20% - Accent6 3 4" xfId="603" xr:uid="{00000000-0005-0000-0000-00004F020000}"/>
    <cellStyle name="20% - Accent6 3 4 2" xfId="604" xr:uid="{00000000-0005-0000-0000-000050020000}"/>
    <cellStyle name="20% - Accent6 3 4 2 2" xfId="605" xr:uid="{00000000-0005-0000-0000-000051020000}"/>
    <cellStyle name="20% - Accent6 3 4 2 3" xfId="606" xr:uid="{00000000-0005-0000-0000-000052020000}"/>
    <cellStyle name="20% - Accent6 3 4 3" xfId="607" xr:uid="{00000000-0005-0000-0000-000053020000}"/>
    <cellStyle name="20% - Accent6 3 4 4" xfId="608" xr:uid="{00000000-0005-0000-0000-000054020000}"/>
    <cellStyle name="20% - Accent6 3 5" xfId="609" xr:uid="{00000000-0005-0000-0000-000055020000}"/>
    <cellStyle name="20% - Accent6 3 5 2" xfId="610" xr:uid="{00000000-0005-0000-0000-000056020000}"/>
    <cellStyle name="20% - Accent6 3 5 3" xfId="611" xr:uid="{00000000-0005-0000-0000-000057020000}"/>
    <cellStyle name="20% - Accent6 3 6" xfId="612" xr:uid="{00000000-0005-0000-0000-000058020000}"/>
    <cellStyle name="20% - Accent6 3 7" xfId="613" xr:uid="{00000000-0005-0000-0000-000059020000}"/>
    <cellStyle name="20% - Accent6 4" xfId="614" xr:uid="{00000000-0005-0000-0000-00005A020000}"/>
    <cellStyle name="20% - Accent6 4 2" xfId="615" xr:uid="{00000000-0005-0000-0000-00005B020000}"/>
    <cellStyle name="20% - Accent6 4 2 2" xfId="616" xr:uid="{00000000-0005-0000-0000-00005C020000}"/>
    <cellStyle name="20% - Accent6 4 2 2 2" xfId="617" xr:uid="{00000000-0005-0000-0000-00005D020000}"/>
    <cellStyle name="20% - Accent6 4 2 2 2 2" xfId="618" xr:uid="{00000000-0005-0000-0000-00005E020000}"/>
    <cellStyle name="20% - Accent6 4 2 2 2 3" xfId="619" xr:uid="{00000000-0005-0000-0000-00005F020000}"/>
    <cellStyle name="20% - Accent6 4 2 2 3" xfId="620" xr:uid="{00000000-0005-0000-0000-000060020000}"/>
    <cellStyle name="20% - Accent6 4 2 2 4" xfId="621" xr:uid="{00000000-0005-0000-0000-000061020000}"/>
    <cellStyle name="20% - Accent6 4 2 3" xfId="622" xr:uid="{00000000-0005-0000-0000-000062020000}"/>
    <cellStyle name="20% - Accent6 4 2 3 2" xfId="623" xr:uid="{00000000-0005-0000-0000-000063020000}"/>
    <cellStyle name="20% - Accent6 4 2 3 3" xfId="624" xr:uid="{00000000-0005-0000-0000-000064020000}"/>
    <cellStyle name="20% - Accent6 4 2 4" xfId="625" xr:uid="{00000000-0005-0000-0000-000065020000}"/>
    <cellStyle name="20% - Accent6 4 2 5" xfId="626" xr:uid="{00000000-0005-0000-0000-000066020000}"/>
    <cellStyle name="20% - Accent6 4 3" xfId="627" xr:uid="{00000000-0005-0000-0000-000067020000}"/>
    <cellStyle name="20% - Accent6 4 3 2" xfId="628" xr:uid="{00000000-0005-0000-0000-000068020000}"/>
    <cellStyle name="20% - Accent6 4 3 2 2" xfId="629" xr:uid="{00000000-0005-0000-0000-000069020000}"/>
    <cellStyle name="20% - Accent6 4 3 2 3" xfId="630" xr:uid="{00000000-0005-0000-0000-00006A020000}"/>
    <cellStyle name="20% - Accent6 4 3 3" xfId="631" xr:uid="{00000000-0005-0000-0000-00006B020000}"/>
    <cellStyle name="20% - Accent6 4 3 4" xfId="632" xr:uid="{00000000-0005-0000-0000-00006C020000}"/>
    <cellStyle name="20% - Accent6 4 4" xfId="633" xr:uid="{00000000-0005-0000-0000-00006D020000}"/>
    <cellStyle name="20% - Accent6 4 4 2" xfId="634" xr:uid="{00000000-0005-0000-0000-00006E020000}"/>
    <cellStyle name="20% - Accent6 4 4 3" xfId="635" xr:uid="{00000000-0005-0000-0000-00006F020000}"/>
    <cellStyle name="20% - Accent6 4 5" xfId="636" xr:uid="{00000000-0005-0000-0000-000070020000}"/>
    <cellStyle name="20% - Accent6 4 6" xfId="637" xr:uid="{00000000-0005-0000-0000-000071020000}"/>
    <cellStyle name="20% - Accent6 5" xfId="638" xr:uid="{00000000-0005-0000-0000-000072020000}"/>
    <cellStyle name="20% - Accent6 5 2" xfId="639" xr:uid="{00000000-0005-0000-0000-000073020000}"/>
    <cellStyle name="20% - Accent6 5 2 2" xfId="640" xr:uid="{00000000-0005-0000-0000-000074020000}"/>
    <cellStyle name="20% - Accent6 5 2 2 2" xfId="641" xr:uid="{00000000-0005-0000-0000-000075020000}"/>
    <cellStyle name="20% - Accent6 5 2 2 2 2" xfId="642" xr:uid="{00000000-0005-0000-0000-000076020000}"/>
    <cellStyle name="20% - Accent6 5 2 2 2 3" xfId="643" xr:uid="{00000000-0005-0000-0000-000077020000}"/>
    <cellStyle name="20% - Accent6 5 2 2 3" xfId="644" xr:uid="{00000000-0005-0000-0000-000078020000}"/>
    <cellStyle name="20% - Accent6 5 2 2 4" xfId="645" xr:uid="{00000000-0005-0000-0000-000079020000}"/>
    <cellStyle name="20% - Accent6 5 2 3" xfId="646" xr:uid="{00000000-0005-0000-0000-00007A020000}"/>
    <cellStyle name="20% - Accent6 5 2 3 2" xfId="647" xr:uid="{00000000-0005-0000-0000-00007B020000}"/>
    <cellStyle name="20% - Accent6 5 2 3 3" xfId="648" xr:uid="{00000000-0005-0000-0000-00007C020000}"/>
    <cellStyle name="20% - Accent6 5 2 4" xfId="649" xr:uid="{00000000-0005-0000-0000-00007D020000}"/>
    <cellStyle name="20% - Accent6 5 2 5" xfId="650" xr:uid="{00000000-0005-0000-0000-00007E020000}"/>
    <cellStyle name="20% - Accent6 5 3" xfId="651" xr:uid="{00000000-0005-0000-0000-00007F020000}"/>
    <cellStyle name="20% - Accent6 5 3 2" xfId="652" xr:uid="{00000000-0005-0000-0000-000080020000}"/>
    <cellStyle name="20% - Accent6 5 3 2 2" xfId="653" xr:uid="{00000000-0005-0000-0000-000081020000}"/>
    <cellStyle name="20% - Accent6 5 3 2 3" xfId="654" xr:uid="{00000000-0005-0000-0000-000082020000}"/>
    <cellStyle name="20% - Accent6 5 3 3" xfId="655" xr:uid="{00000000-0005-0000-0000-000083020000}"/>
    <cellStyle name="20% - Accent6 5 3 4" xfId="656" xr:uid="{00000000-0005-0000-0000-000084020000}"/>
    <cellStyle name="20% - Accent6 5 4" xfId="657" xr:uid="{00000000-0005-0000-0000-000085020000}"/>
    <cellStyle name="20% - Accent6 5 4 2" xfId="658" xr:uid="{00000000-0005-0000-0000-000086020000}"/>
    <cellStyle name="20% - Accent6 5 4 3" xfId="659" xr:uid="{00000000-0005-0000-0000-000087020000}"/>
    <cellStyle name="20% - Accent6 5 5" xfId="660" xr:uid="{00000000-0005-0000-0000-000088020000}"/>
    <cellStyle name="20% - Accent6 5 6" xfId="661" xr:uid="{00000000-0005-0000-0000-000089020000}"/>
    <cellStyle name="20% - Accent6 6" xfId="662" xr:uid="{00000000-0005-0000-0000-00008A020000}"/>
    <cellStyle name="20% - Accent6 6 2" xfId="663" xr:uid="{00000000-0005-0000-0000-00008B020000}"/>
    <cellStyle name="20% - Accent6 6 2 2" xfId="664" xr:uid="{00000000-0005-0000-0000-00008C020000}"/>
    <cellStyle name="20% - Accent6 6 2 2 2" xfId="665" xr:uid="{00000000-0005-0000-0000-00008D020000}"/>
    <cellStyle name="20% - Accent6 6 2 2 3" xfId="666" xr:uid="{00000000-0005-0000-0000-00008E020000}"/>
    <cellStyle name="20% - Accent6 6 2 3" xfId="667" xr:uid="{00000000-0005-0000-0000-00008F020000}"/>
    <cellStyle name="20% - Accent6 6 2 4" xfId="668" xr:uid="{00000000-0005-0000-0000-000090020000}"/>
    <cellStyle name="20% - Accent6 6 3" xfId="669" xr:uid="{00000000-0005-0000-0000-000091020000}"/>
    <cellStyle name="20% - Accent6 6 3 2" xfId="670" xr:uid="{00000000-0005-0000-0000-000092020000}"/>
    <cellStyle name="20% - Accent6 6 3 3" xfId="671" xr:uid="{00000000-0005-0000-0000-000093020000}"/>
    <cellStyle name="20% - Accent6 6 4" xfId="672" xr:uid="{00000000-0005-0000-0000-000094020000}"/>
    <cellStyle name="20% - Accent6 6 5" xfId="673" xr:uid="{00000000-0005-0000-0000-000095020000}"/>
    <cellStyle name="3 indents" xfId="674" xr:uid="{00000000-0005-0000-0000-000096020000}"/>
    <cellStyle name="4 indents" xfId="675" xr:uid="{00000000-0005-0000-0000-000097020000}"/>
    <cellStyle name="40% - Accent1 2" xfId="676" xr:uid="{00000000-0005-0000-0000-000098020000}"/>
    <cellStyle name="40% - Accent1 2 2" xfId="677" xr:uid="{00000000-0005-0000-0000-000099020000}"/>
    <cellStyle name="40% - Accent1 3" xfId="678" xr:uid="{00000000-0005-0000-0000-00009A020000}"/>
    <cellStyle name="40% - Accent1 3 2" xfId="679" xr:uid="{00000000-0005-0000-0000-00009B020000}"/>
    <cellStyle name="40% - Accent1 3 2 2" xfId="680" xr:uid="{00000000-0005-0000-0000-00009C020000}"/>
    <cellStyle name="40% - Accent1 3 2 2 2" xfId="681" xr:uid="{00000000-0005-0000-0000-00009D020000}"/>
    <cellStyle name="40% - Accent1 3 2 2 2 2" xfId="682" xr:uid="{00000000-0005-0000-0000-00009E020000}"/>
    <cellStyle name="40% - Accent1 3 2 2 2 2 2" xfId="683" xr:uid="{00000000-0005-0000-0000-00009F020000}"/>
    <cellStyle name="40% - Accent1 3 2 2 2 2 3" xfId="684" xr:uid="{00000000-0005-0000-0000-0000A0020000}"/>
    <cellStyle name="40% - Accent1 3 2 2 2 3" xfId="685" xr:uid="{00000000-0005-0000-0000-0000A1020000}"/>
    <cellStyle name="40% - Accent1 3 2 2 2 4" xfId="686" xr:uid="{00000000-0005-0000-0000-0000A2020000}"/>
    <cellStyle name="40% - Accent1 3 2 2 3" xfId="687" xr:uid="{00000000-0005-0000-0000-0000A3020000}"/>
    <cellStyle name="40% - Accent1 3 2 2 3 2" xfId="688" xr:uid="{00000000-0005-0000-0000-0000A4020000}"/>
    <cellStyle name="40% - Accent1 3 2 2 3 3" xfId="689" xr:uid="{00000000-0005-0000-0000-0000A5020000}"/>
    <cellStyle name="40% - Accent1 3 2 2 4" xfId="690" xr:uid="{00000000-0005-0000-0000-0000A6020000}"/>
    <cellStyle name="40% - Accent1 3 2 2 5" xfId="691" xr:uid="{00000000-0005-0000-0000-0000A7020000}"/>
    <cellStyle name="40% - Accent1 3 2 3" xfId="692" xr:uid="{00000000-0005-0000-0000-0000A8020000}"/>
    <cellStyle name="40% - Accent1 3 2 3 2" xfId="693" xr:uid="{00000000-0005-0000-0000-0000A9020000}"/>
    <cellStyle name="40% - Accent1 3 2 3 2 2" xfId="694" xr:uid="{00000000-0005-0000-0000-0000AA020000}"/>
    <cellStyle name="40% - Accent1 3 2 3 2 3" xfId="695" xr:uid="{00000000-0005-0000-0000-0000AB020000}"/>
    <cellStyle name="40% - Accent1 3 2 3 3" xfId="696" xr:uid="{00000000-0005-0000-0000-0000AC020000}"/>
    <cellStyle name="40% - Accent1 3 2 3 4" xfId="697" xr:uid="{00000000-0005-0000-0000-0000AD020000}"/>
    <cellStyle name="40% - Accent1 3 2 4" xfId="698" xr:uid="{00000000-0005-0000-0000-0000AE020000}"/>
    <cellStyle name="40% - Accent1 3 2 4 2" xfId="699" xr:uid="{00000000-0005-0000-0000-0000AF020000}"/>
    <cellStyle name="40% - Accent1 3 2 4 3" xfId="700" xr:uid="{00000000-0005-0000-0000-0000B0020000}"/>
    <cellStyle name="40% - Accent1 3 2 5" xfId="701" xr:uid="{00000000-0005-0000-0000-0000B1020000}"/>
    <cellStyle name="40% - Accent1 3 2 6" xfId="702" xr:uid="{00000000-0005-0000-0000-0000B2020000}"/>
    <cellStyle name="40% - Accent1 3 3" xfId="703" xr:uid="{00000000-0005-0000-0000-0000B3020000}"/>
    <cellStyle name="40% - Accent1 3 3 2" xfId="704" xr:uid="{00000000-0005-0000-0000-0000B4020000}"/>
    <cellStyle name="40% - Accent1 3 3 2 2" xfId="705" xr:uid="{00000000-0005-0000-0000-0000B5020000}"/>
    <cellStyle name="40% - Accent1 3 3 2 2 2" xfId="706" xr:uid="{00000000-0005-0000-0000-0000B6020000}"/>
    <cellStyle name="40% - Accent1 3 3 2 2 3" xfId="707" xr:uid="{00000000-0005-0000-0000-0000B7020000}"/>
    <cellStyle name="40% - Accent1 3 3 2 3" xfId="708" xr:uid="{00000000-0005-0000-0000-0000B8020000}"/>
    <cellStyle name="40% - Accent1 3 3 2 4" xfId="709" xr:uid="{00000000-0005-0000-0000-0000B9020000}"/>
    <cellStyle name="40% - Accent1 3 3 3" xfId="710" xr:uid="{00000000-0005-0000-0000-0000BA020000}"/>
    <cellStyle name="40% - Accent1 3 3 3 2" xfId="711" xr:uid="{00000000-0005-0000-0000-0000BB020000}"/>
    <cellStyle name="40% - Accent1 3 3 3 3" xfId="712" xr:uid="{00000000-0005-0000-0000-0000BC020000}"/>
    <cellStyle name="40% - Accent1 3 3 4" xfId="713" xr:uid="{00000000-0005-0000-0000-0000BD020000}"/>
    <cellStyle name="40% - Accent1 3 3 5" xfId="714" xr:uid="{00000000-0005-0000-0000-0000BE020000}"/>
    <cellStyle name="40% - Accent1 3 4" xfId="715" xr:uid="{00000000-0005-0000-0000-0000BF020000}"/>
    <cellStyle name="40% - Accent1 3 4 2" xfId="716" xr:uid="{00000000-0005-0000-0000-0000C0020000}"/>
    <cellStyle name="40% - Accent1 3 4 2 2" xfId="717" xr:uid="{00000000-0005-0000-0000-0000C1020000}"/>
    <cellStyle name="40% - Accent1 3 4 2 3" xfId="718" xr:uid="{00000000-0005-0000-0000-0000C2020000}"/>
    <cellStyle name="40% - Accent1 3 4 3" xfId="719" xr:uid="{00000000-0005-0000-0000-0000C3020000}"/>
    <cellStyle name="40% - Accent1 3 4 4" xfId="720" xr:uid="{00000000-0005-0000-0000-0000C4020000}"/>
    <cellStyle name="40% - Accent1 3 5" xfId="721" xr:uid="{00000000-0005-0000-0000-0000C5020000}"/>
    <cellStyle name="40% - Accent1 3 5 2" xfId="722" xr:uid="{00000000-0005-0000-0000-0000C6020000}"/>
    <cellStyle name="40% - Accent1 3 5 3" xfId="723" xr:uid="{00000000-0005-0000-0000-0000C7020000}"/>
    <cellStyle name="40% - Accent1 3 6" xfId="724" xr:uid="{00000000-0005-0000-0000-0000C8020000}"/>
    <cellStyle name="40% - Accent1 3 7" xfId="725" xr:uid="{00000000-0005-0000-0000-0000C9020000}"/>
    <cellStyle name="40% - Accent1 4" xfId="726" xr:uid="{00000000-0005-0000-0000-0000CA020000}"/>
    <cellStyle name="40% - Accent1 4 2" xfId="727" xr:uid="{00000000-0005-0000-0000-0000CB020000}"/>
    <cellStyle name="40% - Accent1 4 2 2" xfId="728" xr:uid="{00000000-0005-0000-0000-0000CC020000}"/>
    <cellStyle name="40% - Accent1 4 2 2 2" xfId="729" xr:uid="{00000000-0005-0000-0000-0000CD020000}"/>
    <cellStyle name="40% - Accent1 4 2 2 2 2" xfId="730" xr:uid="{00000000-0005-0000-0000-0000CE020000}"/>
    <cellStyle name="40% - Accent1 4 2 2 2 3" xfId="731" xr:uid="{00000000-0005-0000-0000-0000CF020000}"/>
    <cellStyle name="40% - Accent1 4 2 2 3" xfId="732" xr:uid="{00000000-0005-0000-0000-0000D0020000}"/>
    <cellStyle name="40% - Accent1 4 2 2 4" xfId="733" xr:uid="{00000000-0005-0000-0000-0000D1020000}"/>
    <cellStyle name="40% - Accent1 4 2 3" xfId="734" xr:uid="{00000000-0005-0000-0000-0000D2020000}"/>
    <cellStyle name="40% - Accent1 4 2 3 2" xfId="735" xr:uid="{00000000-0005-0000-0000-0000D3020000}"/>
    <cellStyle name="40% - Accent1 4 2 3 3" xfId="736" xr:uid="{00000000-0005-0000-0000-0000D4020000}"/>
    <cellStyle name="40% - Accent1 4 2 4" xfId="737" xr:uid="{00000000-0005-0000-0000-0000D5020000}"/>
    <cellStyle name="40% - Accent1 4 2 5" xfId="738" xr:uid="{00000000-0005-0000-0000-0000D6020000}"/>
    <cellStyle name="40% - Accent1 4 3" xfId="739" xr:uid="{00000000-0005-0000-0000-0000D7020000}"/>
    <cellStyle name="40% - Accent1 4 3 2" xfId="740" xr:uid="{00000000-0005-0000-0000-0000D8020000}"/>
    <cellStyle name="40% - Accent1 4 3 2 2" xfId="741" xr:uid="{00000000-0005-0000-0000-0000D9020000}"/>
    <cellStyle name="40% - Accent1 4 3 2 3" xfId="742" xr:uid="{00000000-0005-0000-0000-0000DA020000}"/>
    <cellStyle name="40% - Accent1 4 3 3" xfId="743" xr:uid="{00000000-0005-0000-0000-0000DB020000}"/>
    <cellStyle name="40% - Accent1 4 3 4" xfId="744" xr:uid="{00000000-0005-0000-0000-0000DC020000}"/>
    <cellStyle name="40% - Accent1 4 4" xfId="745" xr:uid="{00000000-0005-0000-0000-0000DD020000}"/>
    <cellStyle name="40% - Accent1 4 4 2" xfId="746" xr:uid="{00000000-0005-0000-0000-0000DE020000}"/>
    <cellStyle name="40% - Accent1 4 4 3" xfId="747" xr:uid="{00000000-0005-0000-0000-0000DF020000}"/>
    <cellStyle name="40% - Accent1 4 5" xfId="748" xr:uid="{00000000-0005-0000-0000-0000E0020000}"/>
    <cellStyle name="40% - Accent1 4 6" xfId="749" xr:uid="{00000000-0005-0000-0000-0000E1020000}"/>
    <cellStyle name="40% - Accent1 5" xfId="750" xr:uid="{00000000-0005-0000-0000-0000E2020000}"/>
    <cellStyle name="40% - Accent1 5 2" xfId="751" xr:uid="{00000000-0005-0000-0000-0000E3020000}"/>
    <cellStyle name="40% - Accent1 5 2 2" xfId="752" xr:uid="{00000000-0005-0000-0000-0000E4020000}"/>
    <cellStyle name="40% - Accent1 5 2 2 2" xfId="753" xr:uid="{00000000-0005-0000-0000-0000E5020000}"/>
    <cellStyle name="40% - Accent1 5 2 2 2 2" xfId="754" xr:uid="{00000000-0005-0000-0000-0000E6020000}"/>
    <cellStyle name="40% - Accent1 5 2 2 2 3" xfId="755" xr:uid="{00000000-0005-0000-0000-0000E7020000}"/>
    <cellStyle name="40% - Accent1 5 2 2 3" xfId="756" xr:uid="{00000000-0005-0000-0000-0000E8020000}"/>
    <cellStyle name="40% - Accent1 5 2 2 4" xfId="757" xr:uid="{00000000-0005-0000-0000-0000E9020000}"/>
    <cellStyle name="40% - Accent1 5 2 3" xfId="758" xr:uid="{00000000-0005-0000-0000-0000EA020000}"/>
    <cellStyle name="40% - Accent1 5 2 3 2" xfId="759" xr:uid="{00000000-0005-0000-0000-0000EB020000}"/>
    <cellStyle name="40% - Accent1 5 2 3 3" xfId="760" xr:uid="{00000000-0005-0000-0000-0000EC020000}"/>
    <cellStyle name="40% - Accent1 5 2 4" xfId="761" xr:uid="{00000000-0005-0000-0000-0000ED020000}"/>
    <cellStyle name="40% - Accent1 5 2 5" xfId="762" xr:uid="{00000000-0005-0000-0000-0000EE020000}"/>
    <cellStyle name="40% - Accent1 5 3" xfId="763" xr:uid="{00000000-0005-0000-0000-0000EF020000}"/>
    <cellStyle name="40% - Accent1 5 3 2" xfId="764" xr:uid="{00000000-0005-0000-0000-0000F0020000}"/>
    <cellStyle name="40% - Accent1 5 3 2 2" xfId="765" xr:uid="{00000000-0005-0000-0000-0000F1020000}"/>
    <cellStyle name="40% - Accent1 5 3 2 3" xfId="766" xr:uid="{00000000-0005-0000-0000-0000F2020000}"/>
    <cellStyle name="40% - Accent1 5 3 3" xfId="767" xr:uid="{00000000-0005-0000-0000-0000F3020000}"/>
    <cellStyle name="40% - Accent1 5 3 4" xfId="768" xr:uid="{00000000-0005-0000-0000-0000F4020000}"/>
    <cellStyle name="40% - Accent1 5 4" xfId="769" xr:uid="{00000000-0005-0000-0000-0000F5020000}"/>
    <cellStyle name="40% - Accent1 5 4 2" xfId="770" xr:uid="{00000000-0005-0000-0000-0000F6020000}"/>
    <cellStyle name="40% - Accent1 5 4 3" xfId="771" xr:uid="{00000000-0005-0000-0000-0000F7020000}"/>
    <cellStyle name="40% - Accent1 5 5" xfId="772" xr:uid="{00000000-0005-0000-0000-0000F8020000}"/>
    <cellStyle name="40% - Accent1 5 6" xfId="773" xr:uid="{00000000-0005-0000-0000-0000F9020000}"/>
    <cellStyle name="40% - Accent1 6" xfId="774" xr:uid="{00000000-0005-0000-0000-0000FA020000}"/>
    <cellStyle name="40% - Accent1 6 2" xfId="775" xr:uid="{00000000-0005-0000-0000-0000FB020000}"/>
    <cellStyle name="40% - Accent1 6 2 2" xfId="776" xr:uid="{00000000-0005-0000-0000-0000FC020000}"/>
    <cellStyle name="40% - Accent1 6 2 2 2" xfId="777" xr:uid="{00000000-0005-0000-0000-0000FD020000}"/>
    <cellStyle name="40% - Accent1 6 2 2 3" xfId="778" xr:uid="{00000000-0005-0000-0000-0000FE020000}"/>
    <cellStyle name="40% - Accent1 6 2 3" xfId="779" xr:uid="{00000000-0005-0000-0000-0000FF020000}"/>
    <cellStyle name="40% - Accent1 6 2 4" xfId="780" xr:uid="{00000000-0005-0000-0000-000000030000}"/>
    <cellStyle name="40% - Accent1 6 3" xfId="781" xr:uid="{00000000-0005-0000-0000-000001030000}"/>
    <cellStyle name="40% - Accent1 6 3 2" xfId="782" xr:uid="{00000000-0005-0000-0000-000002030000}"/>
    <cellStyle name="40% - Accent1 6 3 3" xfId="783" xr:uid="{00000000-0005-0000-0000-000003030000}"/>
    <cellStyle name="40% - Accent1 6 4" xfId="784" xr:uid="{00000000-0005-0000-0000-000004030000}"/>
    <cellStyle name="40% - Accent1 6 5" xfId="785" xr:uid="{00000000-0005-0000-0000-000005030000}"/>
    <cellStyle name="40% - Accent2 2" xfId="786" xr:uid="{00000000-0005-0000-0000-000006030000}"/>
    <cellStyle name="40% - Accent2 2 2" xfId="787" xr:uid="{00000000-0005-0000-0000-000007030000}"/>
    <cellStyle name="40% - Accent2 3" xfId="788" xr:uid="{00000000-0005-0000-0000-000008030000}"/>
    <cellStyle name="40% - Accent2 3 2" xfId="789" xr:uid="{00000000-0005-0000-0000-000009030000}"/>
    <cellStyle name="40% - Accent2 3 2 2" xfId="790" xr:uid="{00000000-0005-0000-0000-00000A030000}"/>
    <cellStyle name="40% - Accent2 3 2 2 2" xfId="791" xr:uid="{00000000-0005-0000-0000-00000B030000}"/>
    <cellStyle name="40% - Accent2 3 2 2 2 2" xfId="792" xr:uid="{00000000-0005-0000-0000-00000C030000}"/>
    <cellStyle name="40% - Accent2 3 2 2 2 2 2" xfId="793" xr:uid="{00000000-0005-0000-0000-00000D030000}"/>
    <cellStyle name="40% - Accent2 3 2 2 2 2 3" xfId="794" xr:uid="{00000000-0005-0000-0000-00000E030000}"/>
    <cellStyle name="40% - Accent2 3 2 2 2 3" xfId="795" xr:uid="{00000000-0005-0000-0000-00000F030000}"/>
    <cellStyle name="40% - Accent2 3 2 2 2 4" xfId="796" xr:uid="{00000000-0005-0000-0000-000010030000}"/>
    <cellStyle name="40% - Accent2 3 2 2 3" xfId="797" xr:uid="{00000000-0005-0000-0000-000011030000}"/>
    <cellStyle name="40% - Accent2 3 2 2 3 2" xfId="798" xr:uid="{00000000-0005-0000-0000-000012030000}"/>
    <cellStyle name="40% - Accent2 3 2 2 3 3" xfId="799" xr:uid="{00000000-0005-0000-0000-000013030000}"/>
    <cellStyle name="40% - Accent2 3 2 2 4" xfId="800" xr:uid="{00000000-0005-0000-0000-000014030000}"/>
    <cellStyle name="40% - Accent2 3 2 2 5" xfId="801" xr:uid="{00000000-0005-0000-0000-000015030000}"/>
    <cellStyle name="40% - Accent2 3 2 3" xfId="802" xr:uid="{00000000-0005-0000-0000-000016030000}"/>
    <cellStyle name="40% - Accent2 3 2 3 2" xfId="803" xr:uid="{00000000-0005-0000-0000-000017030000}"/>
    <cellStyle name="40% - Accent2 3 2 3 2 2" xfId="804" xr:uid="{00000000-0005-0000-0000-000018030000}"/>
    <cellStyle name="40% - Accent2 3 2 3 2 3" xfId="805" xr:uid="{00000000-0005-0000-0000-000019030000}"/>
    <cellStyle name="40% - Accent2 3 2 3 3" xfId="806" xr:uid="{00000000-0005-0000-0000-00001A030000}"/>
    <cellStyle name="40% - Accent2 3 2 3 4" xfId="807" xr:uid="{00000000-0005-0000-0000-00001B030000}"/>
    <cellStyle name="40% - Accent2 3 2 4" xfId="808" xr:uid="{00000000-0005-0000-0000-00001C030000}"/>
    <cellStyle name="40% - Accent2 3 2 4 2" xfId="809" xr:uid="{00000000-0005-0000-0000-00001D030000}"/>
    <cellStyle name="40% - Accent2 3 2 4 3" xfId="810" xr:uid="{00000000-0005-0000-0000-00001E030000}"/>
    <cellStyle name="40% - Accent2 3 2 5" xfId="811" xr:uid="{00000000-0005-0000-0000-00001F030000}"/>
    <cellStyle name="40% - Accent2 3 2 6" xfId="812" xr:uid="{00000000-0005-0000-0000-000020030000}"/>
    <cellStyle name="40% - Accent2 3 3" xfId="813" xr:uid="{00000000-0005-0000-0000-000021030000}"/>
    <cellStyle name="40% - Accent2 3 3 2" xfId="814" xr:uid="{00000000-0005-0000-0000-000022030000}"/>
    <cellStyle name="40% - Accent2 3 3 2 2" xfId="815" xr:uid="{00000000-0005-0000-0000-000023030000}"/>
    <cellStyle name="40% - Accent2 3 3 2 2 2" xfId="816" xr:uid="{00000000-0005-0000-0000-000024030000}"/>
    <cellStyle name="40% - Accent2 3 3 2 2 3" xfId="817" xr:uid="{00000000-0005-0000-0000-000025030000}"/>
    <cellStyle name="40% - Accent2 3 3 2 3" xfId="818" xr:uid="{00000000-0005-0000-0000-000026030000}"/>
    <cellStyle name="40% - Accent2 3 3 2 4" xfId="819" xr:uid="{00000000-0005-0000-0000-000027030000}"/>
    <cellStyle name="40% - Accent2 3 3 3" xfId="820" xr:uid="{00000000-0005-0000-0000-000028030000}"/>
    <cellStyle name="40% - Accent2 3 3 3 2" xfId="821" xr:uid="{00000000-0005-0000-0000-000029030000}"/>
    <cellStyle name="40% - Accent2 3 3 3 3" xfId="822" xr:uid="{00000000-0005-0000-0000-00002A030000}"/>
    <cellStyle name="40% - Accent2 3 3 4" xfId="823" xr:uid="{00000000-0005-0000-0000-00002B030000}"/>
    <cellStyle name="40% - Accent2 3 3 5" xfId="824" xr:uid="{00000000-0005-0000-0000-00002C030000}"/>
    <cellStyle name="40% - Accent2 3 4" xfId="825" xr:uid="{00000000-0005-0000-0000-00002D030000}"/>
    <cellStyle name="40% - Accent2 3 4 2" xfId="826" xr:uid="{00000000-0005-0000-0000-00002E030000}"/>
    <cellStyle name="40% - Accent2 3 4 2 2" xfId="827" xr:uid="{00000000-0005-0000-0000-00002F030000}"/>
    <cellStyle name="40% - Accent2 3 4 2 3" xfId="828" xr:uid="{00000000-0005-0000-0000-000030030000}"/>
    <cellStyle name="40% - Accent2 3 4 3" xfId="829" xr:uid="{00000000-0005-0000-0000-000031030000}"/>
    <cellStyle name="40% - Accent2 3 4 4" xfId="830" xr:uid="{00000000-0005-0000-0000-000032030000}"/>
    <cellStyle name="40% - Accent2 3 5" xfId="831" xr:uid="{00000000-0005-0000-0000-000033030000}"/>
    <cellStyle name="40% - Accent2 3 5 2" xfId="832" xr:uid="{00000000-0005-0000-0000-000034030000}"/>
    <cellStyle name="40% - Accent2 3 5 3" xfId="833" xr:uid="{00000000-0005-0000-0000-000035030000}"/>
    <cellStyle name="40% - Accent2 3 6" xfId="834" xr:uid="{00000000-0005-0000-0000-000036030000}"/>
    <cellStyle name="40% - Accent2 3 7" xfId="835" xr:uid="{00000000-0005-0000-0000-000037030000}"/>
    <cellStyle name="40% - Accent2 4" xfId="836" xr:uid="{00000000-0005-0000-0000-000038030000}"/>
    <cellStyle name="40% - Accent2 4 2" xfId="837" xr:uid="{00000000-0005-0000-0000-000039030000}"/>
    <cellStyle name="40% - Accent2 4 2 2" xfId="838" xr:uid="{00000000-0005-0000-0000-00003A030000}"/>
    <cellStyle name="40% - Accent2 4 2 2 2" xfId="839" xr:uid="{00000000-0005-0000-0000-00003B030000}"/>
    <cellStyle name="40% - Accent2 4 2 2 2 2" xfId="840" xr:uid="{00000000-0005-0000-0000-00003C030000}"/>
    <cellStyle name="40% - Accent2 4 2 2 2 3" xfId="841" xr:uid="{00000000-0005-0000-0000-00003D030000}"/>
    <cellStyle name="40% - Accent2 4 2 2 3" xfId="842" xr:uid="{00000000-0005-0000-0000-00003E030000}"/>
    <cellStyle name="40% - Accent2 4 2 2 4" xfId="843" xr:uid="{00000000-0005-0000-0000-00003F030000}"/>
    <cellStyle name="40% - Accent2 4 2 3" xfId="844" xr:uid="{00000000-0005-0000-0000-000040030000}"/>
    <cellStyle name="40% - Accent2 4 2 3 2" xfId="845" xr:uid="{00000000-0005-0000-0000-000041030000}"/>
    <cellStyle name="40% - Accent2 4 2 3 3" xfId="846" xr:uid="{00000000-0005-0000-0000-000042030000}"/>
    <cellStyle name="40% - Accent2 4 2 4" xfId="847" xr:uid="{00000000-0005-0000-0000-000043030000}"/>
    <cellStyle name="40% - Accent2 4 2 5" xfId="848" xr:uid="{00000000-0005-0000-0000-000044030000}"/>
    <cellStyle name="40% - Accent2 4 3" xfId="849" xr:uid="{00000000-0005-0000-0000-000045030000}"/>
    <cellStyle name="40% - Accent2 4 3 2" xfId="850" xr:uid="{00000000-0005-0000-0000-000046030000}"/>
    <cellStyle name="40% - Accent2 4 3 2 2" xfId="851" xr:uid="{00000000-0005-0000-0000-000047030000}"/>
    <cellStyle name="40% - Accent2 4 3 2 3" xfId="852" xr:uid="{00000000-0005-0000-0000-000048030000}"/>
    <cellStyle name="40% - Accent2 4 3 3" xfId="853" xr:uid="{00000000-0005-0000-0000-000049030000}"/>
    <cellStyle name="40% - Accent2 4 3 4" xfId="854" xr:uid="{00000000-0005-0000-0000-00004A030000}"/>
    <cellStyle name="40% - Accent2 4 4" xfId="855" xr:uid="{00000000-0005-0000-0000-00004B030000}"/>
    <cellStyle name="40% - Accent2 4 4 2" xfId="856" xr:uid="{00000000-0005-0000-0000-00004C030000}"/>
    <cellStyle name="40% - Accent2 4 4 3" xfId="857" xr:uid="{00000000-0005-0000-0000-00004D030000}"/>
    <cellStyle name="40% - Accent2 4 5" xfId="858" xr:uid="{00000000-0005-0000-0000-00004E030000}"/>
    <cellStyle name="40% - Accent2 4 6" xfId="859" xr:uid="{00000000-0005-0000-0000-00004F030000}"/>
    <cellStyle name="40% - Accent2 5" xfId="860" xr:uid="{00000000-0005-0000-0000-000050030000}"/>
    <cellStyle name="40% - Accent2 5 2" xfId="861" xr:uid="{00000000-0005-0000-0000-000051030000}"/>
    <cellStyle name="40% - Accent2 5 2 2" xfId="862" xr:uid="{00000000-0005-0000-0000-000052030000}"/>
    <cellStyle name="40% - Accent2 5 2 2 2" xfId="863" xr:uid="{00000000-0005-0000-0000-000053030000}"/>
    <cellStyle name="40% - Accent2 5 2 2 2 2" xfId="864" xr:uid="{00000000-0005-0000-0000-000054030000}"/>
    <cellStyle name="40% - Accent2 5 2 2 2 3" xfId="865" xr:uid="{00000000-0005-0000-0000-000055030000}"/>
    <cellStyle name="40% - Accent2 5 2 2 3" xfId="866" xr:uid="{00000000-0005-0000-0000-000056030000}"/>
    <cellStyle name="40% - Accent2 5 2 2 4" xfId="867" xr:uid="{00000000-0005-0000-0000-000057030000}"/>
    <cellStyle name="40% - Accent2 5 2 3" xfId="868" xr:uid="{00000000-0005-0000-0000-000058030000}"/>
    <cellStyle name="40% - Accent2 5 2 3 2" xfId="869" xr:uid="{00000000-0005-0000-0000-000059030000}"/>
    <cellStyle name="40% - Accent2 5 2 3 3" xfId="870" xr:uid="{00000000-0005-0000-0000-00005A030000}"/>
    <cellStyle name="40% - Accent2 5 2 4" xfId="871" xr:uid="{00000000-0005-0000-0000-00005B030000}"/>
    <cellStyle name="40% - Accent2 5 2 5" xfId="872" xr:uid="{00000000-0005-0000-0000-00005C030000}"/>
    <cellStyle name="40% - Accent2 5 3" xfId="873" xr:uid="{00000000-0005-0000-0000-00005D030000}"/>
    <cellStyle name="40% - Accent2 5 3 2" xfId="874" xr:uid="{00000000-0005-0000-0000-00005E030000}"/>
    <cellStyle name="40% - Accent2 5 3 2 2" xfId="875" xr:uid="{00000000-0005-0000-0000-00005F030000}"/>
    <cellStyle name="40% - Accent2 5 3 2 3" xfId="876" xr:uid="{00000000-0005-0000-0000-000060030000}"/>
    <cellStyle name="40% - Accent2 5 3 3" xfId="877" xr:uid="{00000000-0005-0000-0000-000061030000}"/>
    <cellStyle name="40% - Accent2 5 3 4" xfId="878" xr:uid="{00000000-0005-0000-0000-000062030000}"/>
    <cellStyle name="40% - Accent2 5 4" xfId="879" xr:uid="{00000000-0005-0000-0000-000063030000}"/>
    <cellStyle name="40% - Accent2 5 4 2" xfId="880" xr:uid="{00000000-0005-0000-0000-000064030000}"/>
    <cellStyle name="40% - Accent2 5 4 3" xfId="881" xr:uid="{00000000-0005-0000-0000-000065030000}"/>
    <cellStyle name="40% - Accent2 5 5" xfId="882" xr:uid="{00000000-0005-0000-0000-000066030000}"/>
    <cellStyle name="40% - Accent2 5 6" xfId="883" xr:uid="{00000000-0005-0000-0000-000067030000}"/>
    <cellStyle name="40% - Accent2 6" xfId="884" xr:uid="{00000000-0005-0000-0000-000068030000}"/>
    <cellStyle name="40% - Accent2 6 2" xfId="885" xr:uid="{00000000-0005-0000-0000-000069030000}"/>
    <cellStyle name="40% - Accent2 6 2 2" xfId="886" xr:uid="{00000000-0005-0000-0000-00006A030000}"/>
    <cellStyle name="40% - Accent2 6 2 2 2" xfId="887" xr:uid="{00000000-0005-0000-0000-00006B030000}"/>
    <cellStyle name="40% - Accent2 6 2 2 3" xfId="888" xr:uid="{00000000-0005-0000-0000-00006C030000}"/>
    <cellStyle name="40% - Accent2 6 2 3" xfId="889" xr:uid="{00000000-0005-0000-0000-00006D030000}"/>
    <cellStyle name="40% - Accent2 6 2 4" xfId="890" xr:uid="{00000000-0005-0000-0000-00006E030000}"/>
    <cellStyle name="40% - Accent2 6 3" xfId="891" xr:uid="{00000000-0005-0000-0000-00006F030000}"/>
    <cellStyle name="40% - Accent2 6 3 2" xfId="892" xr:uid="{00000000-0005-0000-0000-000070030000}"/>
    <cellStyle name="40% - Accent2 6 3 3" xfId="893" xr:uid="{00000000-0005-0000-0000-000071030000}"/>
    <cellStyle name="40% - Accent2 6 4" xfId="894" xr:uid="{00000000-0005-0000-0000-000072030000}"/>
    <cellStyle name="40% - Accent2 6 5" xfId="895" xr:uid="{00000000-0005-0000-0000-000073030000}"/>
    <cellStyle name="40% - Accent3 2" xfId="896" xr:uid="{00000000-0005-0000-0000-000074030000}"/>
    <cellStyle name="40% - Accent3 2 2" xfId="897" xr:uid="{00000000-0005-0000-0000-000075030000}"/>
    <cellStyle name="40% - Accent3 3" xfId="898" xr:uid="{00000000-0005-0000-0000-000076030000}"/>
    <cellStyle name="40% - Accent3 3 2" xfId="899" xr:uid="{00000000-0005-0000-0000-000077030000}"/>
    <cellStyle name="40% - Accent3 3 2 2" xfId="900" xr:uid="{00000000-0005-0000-0000-000078030000}"/>
    <cellStyle name="40% - Accent3 3 2 2 2" xfId="901" xr:uid="{00000000-0005-0000-0000-000079030000}"/>
    <cellStyle name="40% - Accent3 3 2 2 2 2" xfId="902" xr:uid="{00000000-0005-0000-0000-00007A030000}"/>
    <cellStyle name="40% - Accent3 3 2 2 2 2 2" xfId="903" xr:uid="{00000000-0005-0000-0000-00007B030000}"/>
    <cellStyle name="40% - Accent3 3 2 2 2 2 3" xfId="904" xr:uid="{00000000-0005-0000-0000-00007C030000}"/>
    <cellStyle name="40% - Accent3 3 2 2 2 3" xfId="905" xr:uid="{00000000-0005-0000-0000-00007D030000}"/>
    <cellStyle name="40% - Accent3 3 2 2 2 4" xfId="906" xr:uid="{00000000-0005-0000-0000-00007E030000}"/>
    <cellStyle name="40% - Accent3 3 2 2 3" xfId="907" xr:uid="{00000000-0005-0000-0000-00007F030000}"/>
    <cellStyle name="40% - Accent3 3 2 2 3 2" xfId="908" xr:uid="{00000000-0005-0000-0000-000080030000}"/>
    <cellStyle name="40% - Accent3 3 2 2 3 3" xfId="909" xr:uid="{00000000-0005-0000-0000-000081030000}"/>
    <cellStyle name="40% - Accent3 3 2 2 4" xfId="910" xr:uid="{00000000-0005-0000-0000-000082030000}"/>
    <cellStyle name="40% - Accent3 3 2 2 5" xfId="911" xr:uid="{00000000-0005-0000-0000-000083030000}"/>
    <cellStyle name="40% - Accent3 3 2 3" xfId="912" xr:uid="{00000000-0005-0000-0000-000084030000}"/>
    <cellStyle name="40% - Accent3 3 2 3 2" xfId="913" xr:uid="{00000000-0005-0000-0000-000085030000}"/>
    <cellStyle name="40% - Accent3 3 2 3 2 2" xfId="914" xr:uid="{00000000-0005-0000-0000-000086030000}"/>
    <cellStyle name="40% - Accent3 3 2 3 2 3" xfId="915" xr:uid="{00000000-0005-0000-0000-000087030000}"/>
    <cellStyle name="40% - Accent3 3 2 3 3" xfId="916" xr:uid="{00000000-0005-0000-0000-000088030000}"/>
    <cellStyle name="40% - Accent3 3 2 3 4" xfId="917" xr:uid="{00000000-0005-0000-0000-000089030000}"/>
    <cellStyle name="40% - Accent3 3 2 4" xfId="918" xr:uid="{00000000-0005-0000-0000-00008A030000}"/>
    <cellStyle name="40% - Accent3 3 2 4 2" xfId="919" xr:uid="{00000000-0005-0000-0000-00008B030000}"/>
    <cellStyle name="40% - Accent3 3 2 4 3" xfId="920" xr:uid="{00000000-0005-0000-0000-00008C030000}"/>
    <cellStyle name="40% - Accent3 3 2 5" xfId="921" xr:uid="{00000000-0005-0000-0000-00008D030000}"/>
    <cellStyle name="40% - Accent3 3 2 6" xfId="922" xr:uid="{00000000-0005-0000-0000-00008E030000}"/>
    <cellStyle name="40% - Accent3 3 3" xfId="923" xr:uid="{00000000-0005-0000-0000-00008F030000}"/>
    <cellStyle name="40% - Accent3 3 3 2" xfId="924" xr:uid="{00000000-0005-0000-0000-000090030000}"/>
    <cellStyle name="40% - Accent3 3 3 2 2" xfId="925" xr:uid="{00000000-0005-0000-0000-000091030000}"/>
    <cellStyle name="40% - Accent3 3 3 2 2 2" xfId="926" xr:uid="{00000000-0005-0000-0000-000092030000}"/>
    <cellStyle name="40% - Accent3 3 3 2 2 3" xfId="927" xr:uid="{00000000-0005-0000-0000-000093030000}"/>
    <cellStyle name="40% - Accent3 3 3 2 3" xfId="928" xr:uid="{00000000-0005-0000-0000-000094030000}"/>
    <cellStyle name="40% - Accent3 3 3 2 4" xfId="929" xr:uid="{00000000-0005-0000-0000-000095030000}"/>
    <cellStyle name="40% - Accent3 3 3 3" xfId="930" xr:uid="{00000000-0005-0000-0000-000096030000}"/>
    <cellStyle name="40% - Accent3 3 3 3 2" xfId="931" xr:uid="{00000000-0005-0000-0000-000097030000}"/>
    <cellStyle name="40% - Accent3 3 3 3 3" xfId="932" xr:uid="{00000000-0005-0000-0000-000098030000}"/>
    <cellStyle name="40% - Accent3 3 3 4" xfId="933" xr:uid="{00000000-0005-0000-0000-000099030000}"/>
    <cellStyle name="40% - Accent3 3 3 5" xfId="934" xr:uid="{00000000-0005-0000-0000-00009A030000}"/>
    <cellStyle name="40% - Accent3 3 4" xfId="935" xr:uid="{00000000-0005-0000-0000-00009B030000}"/>
    <cellStyle name="40% - Accent3 3 4 2" xfId="936" xr:uid="{00000000-0005-0000-0000-00009C030000}"/>
    <cellStyle name="40% - Accent3 3 4 2 2" xfId="937" xr:uid="{00000000-0005-0000-0000-00009D030000}"/>
    <cellStyle name="40% - Accent3 3 4 2 3" xfId="938" xr:uid="{00000000-0005-0000-0000-00009E030000}"/>
    <cellStyle name="40% - Accent3 3 4 3" xfId="939" xr:uid="{00000000-0005-0000-0000-00009F030000}"/>
    <cellStyle name="40% - Accent3 3 4 4" xfId="940" xr:uid="{00000000-0005-0000-0000-0000A0030000}"/>
    <cellStyle name="40% - Accent3 3 5" xfId="941" xr:uid="{00000000-0005-0000-0000-0000A1030000}"/>
    <cellStyle name="40% - Accent3 3 5 2" xfId="942" xr:uid="{00000000-0005-0000-0000-0000A2030000}"/>
    <cellStyle name="40% - Accent3 3 5 3" xfId="943" xr:uid="{00000000-0005-0000-0000-0000A3030000}"/>
    <cellStyle name="40% - Accent3 3 6" xfId="944" xr:uid="{00000000-0005-0000-0000-0000A4030000}"/>
    <cellStyle name="40% - Accent3 3 7" xfId="945" xr:uid="{00000000-0005-0000-0000-0000A5030000}"/>
    <cellStyle name="40% - Accent3 4" xfId="946" xr:uid="{00000000-0005-0000-0000-0000A6030000}"/>
    <cellStyle name="40% - Accent3 4 2" xfId="947" xr:uid="{00000000-0005-0000-0000-0000A7030000}"/>
    <cellStyle name="40% - Accent3 4 2 2" xfId="948" xr:uid="{00000000-0005-0000-0000-0000A8030000}"/>
    <cellStyle name="40% - Accent3 4 2 2 2" xfId="949" xr:uid="{00000000-0005-0000-0000-0000A9030000}"/>
    <cellStyle name="40% - Accent3 4 2 2 2 2" xfId="950" xr:uid="{00000000-0005-0000-0000-0000AA030000}"/>
    <cellStyle name="40% - Accent3 4 2 2 2 3" xfId="951" xr:uid="{00000000-0005-0000-0000-0000AB030000}"/>
    <cellStyle name="40% - Accent3 4 2 2 3" xfId="952" xr:uid="{00000000-0005-0000-0000-0000AC030000}"/>
    <cellStyle name="40% - Accent3 4 2 2 4" xfId="953" xr:uid="{00000000-0005-0000-0000-0000AD030000}"/>
    <cellStyle name="40% - Accent3 4 2 3" xfId="954" xr:uid="{00000000-0005-0000-0000-0000AE030000}"/>
    <cellStyle name="40% - Accent3 4 2 3 2" xfId="955" xr:uid="{00000000-0005-0000-0000-0000AF030000}"/>
    <cellStyle name="40% - Accent3 4 2 3 3" xfId="956" xr:uid="{00000000-0005-0000-0000-0000B0030000}"/>
    <cellStyle name="40% - Accent3 4 2 4" xfId="957" xr:uid="{00000000-0005-0000-0000-0000B1030000}"/>
    <cellStyle name="40% - Accent3 4 2 5" xfId="958" xr:uid="{00000000-0005-0000-0000-0000B2030000}"/>
    <cellStyle name="40% - Accent3 4 3" xfId="959" xr:uid="{00000000-0005-0000-0000-0000B3030000}"/>
    <cellStyle name="40% - Accent3 4 3 2" xfId="960" xr:uid="{00000000-0005-0000-0000-0000B4030000}"/>
    <cellStyle name="40% - Accent3 4 3 2 2" xfId="961" xr:uid="{00000000-0005-0000-0000-0000B5030000}"/>
    <cellStyle name="40% - Accent3 4 3 2 3" xfId="962" xr:uid="{00000000-0005-0000-0000-0000B6030000}"/>
    <cellStyle name="40% - Accent3 4 3 3" xfId="963" xr:uid="{00000000-0005-0000-0000-0000B7030000}"/>
    <cellStyle name="40% - Accent3 4 3 4" xfId="964" xr:uid="{00000000-0005-0000-0000-0000B8030000}"/>
    <cellStyle name="40% - Accent3 4 4" xfId="965" xr:uid="{00000000-0005-0000-0000-0000B9030000}"/>
    <cellStyle name="40% - Accent3 4 4 2" xfId="966" xr:uid="{00000000-0005-0000-0000-0000BA030000}"/>
    <cellStyle name="40% - Accent3 4 4 3" xfId="967" xr:uid="{00000000-0005-0000-0000-0000BB030000}"/>
    <cellStyle name="40% - Accent3 4 5" xfId="968" xr:uid="{00000000-0005-0000-0000-0000BC030000}"/>
    <cellStyle name="40% - Accent3 4 6" xfId="969" xr:uid="{00000000-0005-0000-0000-0000BD030000}"/>
    <cellStyle name="40% - Accent3 5" xfId="970" xr:uid="{00000000-0005-0000-0000-0000BE030000}"/>
    <cellStyle name="40% - Accent3 5 2" xfId="971" xr:uid="{00000000-0005-0000-0000-0000BF030000}"/>
    <cellStyle name="40% - Accent3 5 2 2" xfId="972" xr:uid="{00000000-0005-0000-0000-0000C0030000}"/>
    <cellStyle name="40% - Accent3 5 2 2 2" xfId="973" xr:uid="{00000000-0005-0000-0000-0000C1030000}"/>
    <cellStyle name="40% - Accent3 5 2 2 2 2" xfId="974" xr:uid="{00000000-0005-0000-0000-0000C2030000}"/>
    <cellStyle name="40% - Accent3 5 2 2 2 3" xfId="975" xr:uid="{00000000-0005-0000-0000-0000C3030000}"/>
    <cellStyle name="40% - Accent3 5 2 2 3" xfId="976" xr:uid="{00000000-0005-0000-0000-0000C4030000}"/>
    <cellStyle name="40% - Accent3 5 2 2 4" xfId="977" xr:uid="{00000000-0005-0000-0000-0000C5030000}"/>
    <cellStyle name="40% - Accent3 5 2 3" xfId="978" xr:uid="{00000000-0005-0000-0000-0000C6030000}"/>
    <cellStyle name="40% - Accent3 5 2 3 2" xfId="979" xr:uid="{00000000-0005-0000-0000-0000C7030000}"/>
    <cellStyle name="40% - Accent3 5 2 3 3" xfId="980" xr:uid="{00000000-0005-0000-0000-0000C8030000}"/>
    <cellStyle name="40% - Accent3 5 2 4" xfId="981" xr:uid="{00000000-0005-0000-0000-0000C9030000}"/>
    <cellStyle name="40% - Accent3 5 2 5" xfId="982" xr:uid="{00000000-0005-0000-0000-0000CA030000}"/>
    <cellStyle name="40% - Accent3 5 3" xfId="983" xr:uid="{00000000-0005-0000-0000-0000CB030000}"/>
    <cellStyle name="40% - Accent3 5 3 2" xfId="984" xr:uid="{00000000-0005-0000-0000-0000CC030000}"/>
    <cellStyle name="40% - Accent3 5 3 2 2" xfId="985" xr:uid="{00000000-0005-0000-0000-0000CD030000}"/>
    <cellStyle name="40% - Accent3 5 3 2 3" xfId="986" xr:uid="{00000000-0005-0000-0000-0000CE030000}"/>
    <cellStyle name="40% - Accent3 5 3 3" xfId="987" xr:uid="{00000000-0005-0000-0000-0000CF030000}"/>
    <cellStyle name="40% - Accent3 5 3 4" xfId="988" xr:uid="{00000000-0005-0000-0000-0000D0030000}"/>
    <cellStyle name="40% - Accent3 5 4" xfId="989" xr:uid="{00000000-0005-0000-0000-0000D1030000}"/>
    <cellStyle name="40% - Accent3 5 4 2" xfId="990" xr:uid="{00000000-0005-0000-0000-0000D2030000}"/>
    <cellStyle name="40% - Accent3 5 4 3" xfId="991" xr:uid="{00000000-0005-0000-0000-0000D3030000}"/>
    <cellStyle name="40% - Accent3 5 5" xfId="992" xr:uid="{00000000-0005-0000-0000-0000D4030000}"/>
    <cellStyle name="40% - Accent3 5 6" xfId="993" xr:uid="{00000000-0005-0000-0000-0000D5030000}"/>
    <cellStyle name="40% - Accent3 6" xfId="994" xr:uid="{00000000-0005-0000-0000-0000D6030000}"/>
    <cellStyle name="40% - Accent3 6 2" xfId="995" xr:uid="{00000000-0005-0000-0000-0000D7030000}"/>
    <cellStyle name="40% - Accent3 6 2 2" xfId="996" xr:uid="{00000000-0005-0000-0000-0000D8030000}"/>
    <cellStyle name="40% - Accent3 6 2 2 2" xfId="997" xr:uid="{00000000-0005-0000-0000-0000D9030000}"/>
    <cellStyle name="40% - Accent3 6 2 2 3" xfId="998" xr:uid="{00000000-0005-0000-0000-0000DA030000}"/>
    <cellStyle name="40% - Accent3 6 2 3" xfId="999" xr:uid="{00000000-0005-0000-0000-0000DB030000}"/>
    <cellStyle name="40% - Accent3 6 2 4" xfId="1000" xr:uid="{00000000-0005-0000-0000-0000DC030000}"/>
    <cellStyle name="40% - Accent3 6 3" xfId="1001" xr:uid="{00000000-0005-0000-0000-0000DD030000}"/>
    <cellStyle name="40% - Accent3 6 3 2" xfId="1002" xr:uid="{00000000-0005-0000-0000-0000DE030000}"/>
    <cellStyle name="40% - Accent3 6 3 3" xfId="1003" xr:uid="{00000000-0005-0000-0000-0000DF030000}"/>
    <cellStyle name="40% - Accent3 6 4" xfId="1004" xr:uid="{00000000-0005-0000-0000-0000E0030000}"/>
    <cellStyle name="40% - Accent3 6 5" xfId="1005" xr:uid="{00000000-0005-0000-0000-0000E1030000}"/>
    <cellStyle name="40% - Accent4 2" xfId="1006" xr:uid="{00000000-0005-0000-0000-0000E2030000}"/>
    <cellStyle name="40% - Accent4 2 2" xfId="1007" xr:uid="{00000000-0005-0000-0000-0000E3030000}"/>
    <cellStyle name="40% - Accent4 3" xfId="1008" xr:uid="{00000000-0005-0000-0000-0000E4030000}"/>
    <cellStyle name="40% - Accent4 3 2" xfId="1009" xr:uid="{00000000-0005-0000-0000-0000E5030000}"/>
    <cellStyle name="40% - Accent4 3 2 2" xfId="1010" xr:uid="{00000000-0005-0000-0000-0000E6030000}"/>
    <cellStyle name="40% - Accent4 3 2 2 2" xfId="1011" xr:uid="{00000000-0005-0000-0000-0000E7030000}"/>
    <cellStyle name="40% - Accent4 3 2 2 2 2" xfId="1012" xr:uid="{00000000-0005-0000-0000-0000E8030000}"/>
    <cellStyle name="40% - Accent4 3 2 2 2 2 2" xfId="1013" xr:uid="{00000000-0005-0000-0000-0000E9030000}"/>
    <cellStyle name="40% - Accent4 3 2 2 2 2 3" xfId="1014" xr:uid="{00000000-0005-0000-0000-0000EA030000}"/>
    <cellStyle name="40% - Accent4 3 2 2 2 3" xfId="1015" xr:uid="{00000000-0005-0000-0000-0000EB030000}"/>
    <cellStyle name="40% - Accent4 3 2 2 2 4" xfId="1016" xr:uid="{00000000-0005-0000-0000-0000EC030000}"/>
    <cellStyle name="40% - Accent4 3 2 2 3" xfId="1017" xr:uid="{00000000-0005-0000-0000-0000ED030000}"/>
    <cellStyle name="40% - Accent4 3 2 2 3 2" xfId="1018" xr:uid="{00000000-0005-0000-0000-0000EE030000}"/>
    <cellStyle name="40% - Accent4 3 2 2 3 3" xfId="1019" xr:uid="{00000000-0005-0000-0000-0000EF030000}"/>
    <cellStyle name="40% - Accent4 3 2 2 4" xfId="1020" xr:uid="{00000000-0005-0000-0000-0000F0030000}"/>
    <cellStyle name="40% - Accent4 3 2 2 5" xfId="1021" xr:uid="{00000000-0005-0000-0000-0000F1030000}"/>
    <cellStyle name="40% - Accent4 3 2 3" xfId="1022" xr:uid="{00000000-0005-0000-0000-0000F2030000}"/>
    <cellStyle name="40% - Accent4 3 2 3 2" xfId="1023" xr:uid="{00000000-0005-0000-0000-0000F3030000}"/>
    <cellStyle name="40% - Accent4 3 2 3 2 2" xfId="1024" xr:uid="{00000000-0005-0000-0000-0000F4030000}"/>
    <cellStyle name="40% - Accent4 3 2 3 2 3" xfId="1025" xr:uid="{00000000-0005-0000-0000-0000F5030000}"/>
    <cellStyle name="40% - Accent4 3 2 3 3" xfId="1026" xr:uid="{00000000-0005-0000-0000-0000F6030000}"/>
    <cellStyle name="40% - Accent4 3 2 3 4" xfId="1027" xr:uid="{00000000-0005-0000-0000-0000F7030000}"/>
    <cellStyle name="40% - Accent4 3 2 4" xfId="1028" xr:uid="{00000000-0005-0000-0000-0000F8030000}"/>
    <cellStyle name="40% - Accent4 3 2 4 2" xfId="1029" xr:uid="{00000000-0005-0000-0000-0000F9030000}"/>
    <cellStyle name="40% - Accent4 3 2 4 3" xfId="1030" xr:uid="{00000000-0005-0000-0000-0000FA030000}"/>
    <cellStyle name="40% - Accent4 3 2 5" xfId="1031" xr:uid="{00000000-0005-0000-0000-0000FB030000}"/>
    <cellStyle name="40% - Accent4 3 2 6" xfId="1032" xr:uid="{00000000-0005-0000-0000-0000FC030000}"/>
    <cellStyle name="40% - Accent4 3 3" xfId="1033" xr:uid="{00000000-0005-0000-0000-0000FD030000}"/>
    <cellStyle name="40% - Accent4 3 3 2" xfId="1034" xr:uid="{00000000-0005-0000-0000-0000FE030000}"/>
    <cellStyle name="40% - Accent4 3 3 2 2" xfId="1035" xr:uid="{00000000-0005-0000-0000-0000FF030000}"/>
    <cellStyle name="40% - Accent4 3 3 2 2 2" xfId="1036" xr:uid="{00000000-0005-0000-0000-000000040000}"/>
    <cellStyle name="40% - Accent4 3 3 2 2 3" xfId="1037" xr:uid="{00000000-0005-0000-0000-000001040000}"/>
    <cellStyle name="40% - Accent4 3 3 2 3" xfId="1038" xr:uid="{00000000-0005-0000-0000-000002040000}"/>
    <cellStyle name="40% - Accent4 3 3 2 4" xfId="1039" xr:uid="{00000000-0005-0000-0000-000003040000}"/>
    <cellStyle name="40% - Accent4 3 3 3" xfId="1040" xr:uid="{00000000-0005-0000-0000-000004040000}"/>
    <cellStyle name="40% - Accent4 3 3 3 2" xfId="1041" xr:uid="{00000000-0005-0000-0000-000005040000}"/>
    <cellStyle name="40% - Accent4 3 3 3 3" xfId="1042" xr:uid="{00000000-0005-0000-0000-000006040000}"/>
    <cellStyle name="40% - Accent4 3 3 4" xfId="1043" xr:uid="{00000000-0005-0000-0000-000007040000}"/>
    <cellStyle name="40% - Accent4 3 3 5" xfId="1044" xr:uid="{00000000-0005-0000-0000-000008040000}"/>
    <cellStyle name="40% - Accent4 3 4" xfId="1045" xr:uid="{00000000-0005-0000-0000-000009040000}"/>
    <cellStyle name="40% - Accent4 3 4 2" xfId="1046" xr:uid="{00000000-0005-0000-0000-00000A040000}"/>
    <cellStyle name="40% - Accent4 3 4 2 2" xfId="1047" xr:uid="{00000000-0005-0000-0000-00000B040000}"/>
    <cellStyle name="40% - Accent4 3 4 2 3" xfId="1048" xr:uid="{00000000-0005-0000-0000-00000C040000}"/>
    <cellStyle name="40% - Accent4 3 4 3" xfId="1049" xr:uid="{00000000-0005-0000-0000-00000D040000}"/>
    <cellStyle name="40% - Accent4 3 4 4" xfId="1050" xr:uid="{00000000-0005-0000-0000-00000E040000}"/>
    <cellStyle name="40% - Accent4 3 5" xfId="1051" xr:uid="{00000000-0005-0000-0000-00000F040000}"/>
    <cellStyle name="40% - Accent4 3 5 2" xfId="1052" xr:uid="{00000000-0005-0000-0000-000010040000}"/>
    <cellStyle name="40% - Accent4 3 5 3" xfId="1053" xr:uid="{00000000-0005-0000-0000-000011040000}"/>
    <cellStyle name="40% - Accent4 3 6" xfId="1054" xr:uid="{00000000-0005-0000-0000-000012040000}"/>
    <cellStyle name="40% - Accent4 3 7" xfId="1055" xr:uid="{00000000-0005-0000-0000-000013040000}"/>
    <cellStyle name="40% - Accent4 4" xfId="1056" xr:uid="{00000000-0005-0000-0000-000014040000}"/>
    <cellStyle name="40% - Accent4 4 2" xfId="1057" xr:uid="{00000000-0005-0000-0000-000015040000}"/>
    <cellStyle name="40% - Accent4 4 2 2" xfId="1058" xr:uid="{00000000-0005-0000-0000-000016040000}"/>
    <cellStyle name="40% - Accent4 4 2 2 2" xfId="1059" xr:uid="{00000000-0005-0000-0000-000017040000}"/>
    <cellStyle name="40% - Accent4 4 2 2 2 2" xfId="1060" xr:uid="{00000000-0005-0000-0000-000018040000}"/>
    <cellStyle name="40% - Accent4 4 2 2 2 3" xfId="1061" xr:uid="{00000000-0005-0000-0000-000019040000}"/>
    <cellStyle name="40% - Accent4 4 2 2 3" xfId="1062" xr:uid="{00000000-0005-0000-0000-00001A040000}"/>
    <cellStyle name="40% - Accent4 4 2 2 4" xfId="1063" xr:uid="{00000000-0005-0000-0000-00001B040000}"/>
    <cellStyle name="40% - Accent4 4 2 3" xfId="1064" xr:uid="{00000000-0005-0000-0000-00001C040000}"/>
    <cellStyle name="40% - Accent4 4 2 3 2" xfId="1065" xr:uid="{00000000-0005-0000-0000-00001D040000}"/>
    <cellStyle name="40% - Accent4 4 2 3 3" xfId="1066" xr:uid="{00000000-0005-0000-0000-00001E040000}"/>
    <cellStyle name="40% - Accent4 4 2 4" xfId="1067" xr:uid="{00000000-0005-0000-0000-00001F040000}"/>
    <cellStyle name="40% - Accent4 4 2 5" xfId="1068" xr:uid="{00000000-0005-0000-0000-000020040000}"/>
    <cellStyle name="40% - Accent4 4 3" xfId="1069" xr:uid="{00000000-0005-0000-0000-000021040000}"/>
    <cellStyle name="40% - Accent4 4 3 2" xfId="1070" xr:uid="{00000000-0005-0000-0000-000022040000}"/>
    <cellStyle name="40% - Accent4 4 3 2 2" xfId="1071" xr:uid="{00000000-0005-0000-0000-000023040000}"/>
    <cellStyle name="40% - Accent4 4 3 2 3" xfId="1072" xr:uid="{00000000-0005-0000-0000-000024040000}"/>
    <cellStyle name="40% - Accent4 4 3 3" xfId="1073" xr:uid="{00000000-0005-0000-0000-000025040000}"/>
    <cellStyle name="40% - Accent4 4 3 4" xfId="1074" xr:uid="{00000000-0005-0000-0000-000026040000}"/>
    <cellStyle name="40% - Accent4 4 4" xfId="1075" xr:uid="{00000000-0005-0000-0000-000027040000}"/>
    <cellStyle name="40% - Accent4 4 4 2" xfId="1076" xr:uid="{00000000-0005-0000-0000-000028040000}"/>
    <cellStyle name="40% - Accent4 4 4 3" xfId="1077" xr:uid="{00000000-0005-0000-0000-000029040000}"/>
    <cellStyle name="40% - Accent4 4 5" xfId="1078" xr:uid="{00000000-0005-0000-0000-00002A040000}"/>
    <cellStyle name="40% - Accent4 4 6" xfId="1079" xr:uid="{00000000-0005-0000-0000-00002B040000}"/>
    <cellStyle name="40% - Accent4 5" xfId="1080" xr:uid="{00000000-0005-0000-0000-00002C040000}"/>
    <cellStyle name="40% - Accent4 5 2" xfId="1081" xr:uid="{00000000-0005-0000-0000-00002D040000}"/>
    <cellStyle name="40% - Accent4 5 2 2" xfId="1082" xr:uid="{00000000-0005-0000-0000-00002E040000}"/>
    <cellStyle name="40% - Accent4 5 2 2 2" xfId="1083" xr:uid="{00000000-0005-0000-0000-00002F040000}"/>
    <cellStyle name="40% - Accent4 5 2 2 2 2" xfId="1084" xr:uid="{00000000-0005-0000-0000-000030040000}"/>
    <cellStyle name="40% - Accent4 5 2 2 2 3" xfId="1085" xr:uid="{00000000-0005-0000-0000-000031040000}"/>
    <cellStyle name="40% - Accent4 5 2 2 3" xfId="1086" xr:uid="{00000000-0005-0000-0000-000032040000}"/>
    <cellStyle name="40% - Accent4 5 2 2 4" xfId="1087" xr:uid="{00000000-0005-0000-0000-000033040000}"/>
    <cellStyle name="40% - Accent4 5 2 3" xfId="1088" xr:uid="{00000000-0005-0000-0000-000034040000}"/>
    <cellStyle name="40% - Accent4 5 2 3 2" xfId="1089" xr:uid="{00000000-0005-0000-0000-000035040000}"/>
    <cellStyle name="40% - Accent4 5 2 3 3" xfId="1090" xr:uid="{00000000-0005-0000-0000-000036040000}"/>
    <cellStyle name="40% - Accent4 5 2 4" xfId="1091" xr:uid="{00000000-0005-0000-0000-000037040000}"/>
    <cellStyle name="40% - Accent4 5 2 5" xfId="1092" xr:uid="{00000000-0005-0000-0000-000038040000}"/>
    <cellStyle name="40% - Accent4 5 3" xfId="1093" xr:uid="{00000000-0005-0000-0000-000039040000}"/>
    <cellStyle name="40% - Accent4 5 3 2" xfId="1094" xr:uid="{00000000-0005-0000-0000-00003A040000}"/>
    <cellStyle name="40% - Accent4 5 3 2 2" xfId="1095" xr:uid="{00000000-0005-0000-0000-00003B040000}"/>
    <cellStyle name="40% - Accent4 5 3 2 3" xfId="1096" xr:uid="{00000000-0005-0000-0000-00003C040000}"/>
    <cellStyle name="40% - Accent4 5 3 3" xfId="1097" xr:uid="{00000000-0005-0000-0000-00003D040000}"/>
    <cellStyle name="40% - Accent4 5 3 4" xfId="1098" xr:uid="{00000000-0005-0000-0000-00003E040000}"/>
    <cellStyle name="40% - Accent4 5 4" xfId="1099" xr:uid="{00000000-0005-0000-0000-00003F040000}"/>
    <cellStyle name="40% - Accent4 5 4 2" xfId="1100" xr:uid="{00000000-0005-0000-0000-000040040000}"/>
    <cellStyle name="40% - Accent4 5 4 3" xfId="1101" xr:uid="{00000000-0005-0000-0000-000041040000}"/>
    <cellStyle name="40% - Accent4 5 5" xfId="1102" xr:uid="{00000000-0005-0000-0000-000042040000}"/>
    <cellStyle name="40% - Accent4 5 6" xfId="1103" xr:uid="{00000000-0005-0000-0000-000043040000}"/>
    <cellStyle name="40% - Accent4 6" xfId="1104" xr:uid="{00000000-0005-0000-0000-000044040000}"/>
    <cellStyle name="40% - Accent4 6 2" xfId="1105" xr:uid="{00000000-0005-0000-0000-000045040000}"/>
    <cellStyle name="40% - Accent4 6 2 2" xfId="1106" xr:uid="{00000000-0005-0000-0000-000046040000}"/>
    <cellStyle name="40% - Accent4 6 2 2 2" xfId="1107" xr:uid="{00000000-0005-0000-0000-000047040000}"/>
    <cellStyle name="40% - Accent4 6 2 2 3" xfId="1108" xr:uid="{00000000-0005-0000-0000-000048040000}"/>
    <cellStyle name="40% - Accent4 6 2 3" xfId="1109" xr:uid="{00000000-0005-0000-0000-000049040000}"/>
    <cellStyle name="40% - Accent4 6 2 4" xfId="1110" xr:uid="{00000000-0005-0000-0000-00004A040000}"/>
    <cellStyle name="40% - Accent4 6 3" xfId="1111" xr:uid="{00000000-0005-0000-0000-00004B040000}"/>
    <cellStyle name="40% - Accent4 6 3 2" xfId="1112" xr:uid="{00000000-0005-0000-0000-00004C040000}"/>
    <cellStyle name="40% - Accent4 6 3 3" xfId="1113" xr:uid="{00000000-0005-0000-0000-00004D040000}"/>
    <cellStyle name="40% - Accent4 6 4" xfId="1114" xr:uid="{00000000-0005-0000-0000-00004E040000}"/>
    <cellStyle name="40% - Accent4 6 5" xfId="1115" xr:uid="{00000000-0005-0000-0000-00004F040000}"/>
    <cellStyle name="40% - Accent5 2" xfId="1116" xr:uid="{00000000-0005-0000-0000-000050040000}"/>
    <cellStyle name="40% - Accent5 2 2" xfId="1117" xr:uid="{00000000-0005-0000-0000-000051040000}"/>
    <cellStyle name="40% - Accent5 3" xfId="1118" xr:uid="{00000000-0005-0000-0000-000052040000}"/>
    <cellStyle name="40% - Accent5 3 2" xfId="1119" xr:uid="{00000000-0005-0000-0000-000053040000}"/>
    <cellStyle name="40% - Accent5 3 2 2" xfId="1120" xr:uid="{00000000-0005-0000-0000-000054040000}"/>
    <cellStyle name="40% - Accent5 3 2 2 2" xfId="1121" xr:uid="{00000000-0005-0000-0000-000055040000}"/>
    <cellStyle name="40% - Accent5 3 2 2 2 2" xfId="1122" xr:uid="{00000000-0005-0000-0000-000056040000}"/>
    <cellStyle name="40% - Accent5 3 2 2 2 2 2" xfId="1123" xr:uid="{00000000-0005-0000-0000-000057040000}"/>
    <cellStyle name="40% - Accent5 3 2 2 2 2 3" xfId="1124" xr:uid="{00000000-0005-0000-0000-000058040000}"/>
    <cellStyle name="40% - Accent5 3 2 2 2 3" xfId="1125" xr:uid="{00000000-0005-0000-0000-000059040000}"/>
    <cellStyle name="40% - Accent5 3 2 2 2 4" xfId="1126" xr:uid="{00000000-0005-0000-0000-00005A040000}"/>
    <cellStyle name="40% - Accent5 3 2 2 3" xfId="1127" xr:uid="{00000000-0005-0000-0000-00005B040000}"/>
    <cellStyle name="40% - Accent5 3 2 2 3 2" xfId="1128" xr:uid="{00000000-0005-0000-0000-00005C040000}"/>
    <cellStyle name="40% - Accent5 3 2 2 3 3" xfId="1129" xr:uid="{00000000-0005-0000-0000-00005D040000}"/>
    <cellStyle name="40% - Accent5 3 2 2 4" xfId="1130" xr:uid="{00000000-0005-0000-0000-00005E040000}"/>
    <cellStyle name="40% - Accent5 3 2 2 5" xfId="1131" xr:uid="{00000000-0005-0000-0000-00005F040000}"/>
    <cellStyle name="40% - Accent5 3 2 3" xfId="1132" xr:uid="{00000000-0005-0000-0000-000060040000}"/>
    <cellStyle name="40% - Accent5 3 2 3 2" xfId="1133" xr:uid="{00000000-0005-0000-0000-000061040000}"/>
    <cellStyle name="40% - Accent5 3 2 3 2 2" xfId="1134" xr:uid="{00000000-0005-0000-0000-000062040000}"/>
    <cellStyle name="40% - Accent5 3 2 3 2 3" xfId="1135" xr:uid="{00000000-0005-0000-0000-000063040000}"/>
    <cellStyle name="40% - Accent5 3 2 3 3" xfId="1136" xr:uid="{00000000-0005-0000-0000-000064040000}"/>
    <cellStyle name="40% - Accent5 3 2 3 4" xfId="1137" xr:uid="{00000000-0005-0000-0000-000065040000}"/>
    <cellStyle name="40% - Accent5 3 2 4" xfId="1138" xr:uid="{00000000-0005-0000-0000-000066040000}"/>
    <cellStyle name="40% - Accent5 3 2 4 2" xfId="1139" xr:uid="{00000000-0005-0000-0000-000067040000}"/>
    <cellStyle name="40% - Accent5 3 2 4 3" xfId="1140" xr:uid="{00000000-0005-0000-0000-000068040000}"/>
    <cellStyle name="40% - Accent5 3 2 5" xfId="1141" xr:uid="{00000000-0005-0000-0000-000069040000}"/>
    <cellStyle name="40% - Accent5 3 2 6" xfId="1142" xr:uid="{00000000-0005-0000-0000-00006A040000}"/>
    <cellStyle name="40% - Accent5 3 3" xfId="1143" xr:uid="{00000000-0005-0000-0000-00006B040000}"/>
    <cellStyle name="40% - Accent5 3 3 2" xfId="1144" xr:uid="{00000000-0005-0000-0000-00006C040000}"/>
    <cellStyle name="40% - Accent5 3 3 2 2" xfId="1145" xr:uid="{00000000-0005-0000-0000-00006D040000}"/>
    <cellStyle name="40% - Accent5 3 3 2 2 2" xfId="1146" xr:uid="{00000000-0005-0000-0000-00006E040000}"/>
    <cellStyle name="40% - Accent5 3 3 2 2 3" xfId="1147" xr:uid="{00000000-0005-0000-0000-00006F040000}"/>
    <cellStyle name="40% - Accent5 3 3 2 3" xfId="1148" xr:uid="{00000000-0005-0000-0000-000070040000}"/>
    <cellStyle name="40% - Accent5 3 3 2 4" xfId="1149" xr:uid="{00000000-0005-0000-0000-000071040000}"/>
    <cellStyle name="40% - Accent5 3 3 3" xfId="1150" xr:uid="{00000000-0005-0000-0000-000072040000}"/>
    <cellStyle name="40% - Accent5 3 3 3 2" xfId="1151" xr:uid="{00000000-0005-0000-0000-000073040000}"/>
    <cellStyle name="40% - Accent5 3 3 3 3" xfId="1152" xr:uid="{00000000-0005-0000-0000-000074040000}"/>
    <cellStyle name="40% - Accent5 3 3 4" xfId="1153" xr:uid="{00000000-0005-0000-0000-000075040000}"/>
    <cellStyle name="40% - Accent5 3 3 5" xfId="1154" xr:uid="{00000000-0005-0000-0000-000076040000}"/>
    <cellStyle name="40% - Accent5 3 4" xfId="1155" xr:uid="{00000000-0005-0000-0000-000077040000}"/>
    <cellStyle name="40% - Accent5 3 4 2" xfId="1156" xr:uid="{00000000-0005-0000-0000-000078040000}"/>
    <cellStyle name="40% - Accent5 3 4 2 2" xfId="1157" xr:uid="{00000000-0005-0000-0000-000079040000}"/>
    <cellStyle name="40% - Accent5 3 4 2 3" xfId="1158" xr:uid="{00000000-0005-0000-0000-00007A040000}"/>
    <cellStyle name="40% - Accent5 3 4 3" xfId="1159" xr:uid="{00000000-0005-0000-0000-00007B040000}"/>
    <cellStyle name="40% - Accent5 3 4 4" xfId="1160" xr:uid="{00000000-0005-0000-0000-00007C040000}"/>
    <cellStyle name="40% - Accent5 3 5" xfId="1161" xr:uid="{00000000-0005-0000-0000-00007D040000}"/>
    <cellStyle name="40% - Accent5 3 5 2" xfId="1162" xr:uid="{00000000-0005-0000-0000-00007E040000}"/>
    <cellStyle name="40% - Accent5 3 5 3" xfId="1163" xr:uid="{00000000-0005-0000-0000-00007F040000}"/>
    <cellStyle name="40% - Accent5 3 6" xfId="1164" xr:uid="{00000000-0005-0000-0000-000080040000}"/>
    <cellStyle name="40% - Accent5 3 7" xfId="1165" xr:uid="{00000000-0005-0000-0000-000081040000}"/>
    <cellStyle name="40% - Accent5 4" xfId="1166" xr:uid="{00000000-0005-0000-0000-000082040000}"/>
    <cellStyle name="40% - Accent5 4 2" xfId="1167" xr:uid="{00000000-0005-0000-0000-000083040000}"/>
    <cellStyle name="40% - Accent5 4 2 2" xfId="1168" xr:uid="{00000000-0005-0000-0000-000084040000}"/>
    <cellStyle name="40% - Accent5 4 2 2 2" xfId="1169" xr:uid="{00000000-0005-0000-0000-000085040000}"/>
    <cellStyle name="40% - Accent5 4 2 2 2 2" xfId="1170" xr:uid="{00000000-0005-0000-0000-000086040000}"/>
    <cellStyle name="40% - Accent5 4 2 2 2 3" xfId="1171" xr:uid="{00000000-0005-0000-0000-000087040000}"/>
    <cellStyle name="40% - Accent5 4 2 2 3" xfId="1172" xr:uid="{00000000-0005-0000-0000-000088040000}"/>
    <cellStyle name="40% - Accent5 4 2 2 4" xfId="1173" xr:uid="{00000000-0005-0000-0000-000089040000}"/>
    <cellStyle name="40% - Accent5 4 2 3" xfId="1174" xr:uid="{00000000-0005-0000-0000-00008A040000}"/>
    <cellStyle name="40% - Accent5 4 2 3 2" xfId="1175" xr:uid="{00000000-0005-0000-0000-00008B040000}"/>
    <cellStyle name="40% - Accent5 4 2 3 3" xfId="1176" xr:uid="{00000000-0005-0000-0000-00008C040000}"/>
    <cellStyle name="40% - Accent5 4 2 4" xfId="1177" xr:uid="{00000000-0005-0000-0000-00008D040000}"/>
    <cellStyle name="40% - Accent5 4 2 5" xfId="1178" xr:uid="{00000000-0005-0000-0000-00008E040000}"/>
    <cellStyle name="40% - Accent5 4 3" xfId="1179" xr:uid="{00000000-0005-0000-0000-00008F040000}"/>
    <cellStyle name="40% - Accent5 4 3 2" xfId="1180" xr:uid="{00000000-0005-0000-0000-000090040000}"/>
    <cellStyle name="40% - Accent5 4 3 2 2" xfId="1181" xr:uid="{00000000-0005-0000-0000-000091040000}"/>
    <cellStyle name="40% - Accent5 4 3 2 3" xfId="1182" xr:uid="{00000000-0005-0000-0000-000092040000}"/>
    <cellStyle name="40% - Accent5 4 3 3" xfId="1183" xr:uid="{00000000-0005-0000-0000-000093040000}"/>
    <cellStyle name="40% - Accent5 4 3 4" xfId="1184" xr:uid="{00000000-0005-0000-0000-000094040000}"/>
    <cellStyle name="40% - Accent5 4 4" xfId="1185" xr:uid="{00000000-0005-0000-0000-000095040000}"/>
    <cellStyle name="40% - Accent5 4 4 2" xfId="1186" xr:uid="{00000000-0005-0000-0000-000096040000}"/>
    <cellStyle name="40% - Accent5 4 4 3" xfId="1187" xr:uid="{00000000-0005-0000-0000-000097040000}"/>
    <cellStyle name="40% - Accent5 4 5" xfId="1188" xr:uid="{00000000-0005-0000-0000-000098040000}"/>
    <cellStyle name="40% - Accent5 4 6" xfId="1189" xr:uid="{00000000-0005-0000-0000-000099040000}"/>
    <cellStyle name="40% - Accent5 5" xfId="1190" xr:uid="{00000000-0005-0000-0000-00009A040000}"/>
    <cellStyle name="40% - Accent5 5 2" xfId="1191" xr:uid="{00000000-0005-0000-0000-00009B040000}"/>
    <cellStyle name="40% - Accent5 5 2 2" xfId="1192" xr:uid="{00000000-0005-0000-0000-00009C040000}"/>
    <cellStyle name="40% - Accent5 5 2 2 2" xfId="1193" xr:uid="{00000000-0005-0000-0000-00009D040000}"/>
    <cellStyle name="40% - Accent5 5 2 2 2 2" xfId="1194" xr:uid="{00000000-0005-0000-0000-00009E040000}"/>
    <cellStyle name="40% - Accent5 5 2 2 2 3" xfId="1195" xr:uid="{00000000-0005-0000-0000-00009F040000}"/>
    <cellStyle name="40% - Accent5 5 2 2 3" xfId="1196" xr:uid="{00000000-0005-0000-0000-0000A0040000}"/>
    <cellStyle name="40% - Accent5 5 2 2 4" xfId="1197" xr:uid="{00000000-0005-0000-0000-0000A1040000}"/>
    <cellStyle name="40% - Accent5 5 2 3" xfId="1198" xr:uid="{00000000-0005-0000-0000-0000A2040000}"/>
    <cellStyle name="40% - Accent5 5 2 3 2" xfId="1199" xr:uid="{00000000-0005-0000-0000-0000A3040000}"/>
    <cellStyle name="40% - Accent5 5 2 3 3" xfId="1200" xr:uid="{00000000-0005-0000-0000-0000A4040000}"/>
    <cellStyle name="40% - Accent5 5 2 4" xfId="1201" xr:uid="{00000000-0005-0000-0000-0000A5040000}"/>
    <cellStyle name="40% - Accent5 5 2 5" xfId="1202" xr:uid="{00000000-0005-0000-0000-0000A6040000}"/>
    <cellStyle name="40% - Accent5 5 3" xfId="1203" xr:uid="{00000000-0005-0000-0000-0000A7040000}"/>
    <cellStyle name="40% - Accent5 5 3 2" xfId="1204" xr:uid="{00000000-0005-0000-0000-0000A8040000}"/>
    <cellStyle name="40% - Accent5 5 3 2 2" xfId="1205" xr:uid="{00000000-0005-0000-0000-0000A9040000}"/>
    <cellStyle name="40% - Accent5 5 3 2 3" xfId="1206" xr:uid="{00000000-0005-0000-0000-0000AA040000}"/>
    <cellStyle name="40% - Accent5 5 3 3" xfId="1207" xr:uid="{00000000-0005-0000-0000-0000AB040000}"/>
    <cellStyle name="40% - Accent5 5 3 4" xfId="1208" xr:uid="{00000000-0005-0000-0000-0000AC040000}"/>
    <cellStyle name="40% - Accent5 5 4" xfId="1209" xr:uid="{00000000-0005-0000-0000-0000AD040000}"/>
    <cellStyle name="40% - Accent5 5 4 2" xfId="1210" xr:uid="{00000000-0005-0000-0000-0000AE040000}"/>
    <cellStyle name="40% - Accent5 5 4 3" xfId="1211" xr:uid="{00000000-0005-0000-0000-0000AF040000}"/>
    <cellStyle name="40% - Accent5 5 5" xfId="1212" xr:uid="{00000000-0005-0000-0000-0000B0040000}"/>
    <cellStyle name="40% - Accent5 5 6" xfId="1213" xr:uid="{00000000-0005-0000-0000-0000B1040000}"/>
    <cellStyle name="40% - Accent5 6" xfId="1214" xr:uid="{00000000-0005-0000-0000-0000B2040000}"/>
    <cellStyle name="40% - Accent5 6 2" xfId="1215" xr:uid="{00000000-0005-0000-0000-0000B3040000}"/>
    <cellStyle name="40% - Accent5 6 2 2" xfId="1216" xr:uid="{00000000-0005-0000-0000-0000B4040000}"/>
    <cellStyle name="40% - Accent5 6 2 2 2" xfId="1217" xr:uid="{00000000-0005-0000-0000-0000B5040000}"/>
    <cellStyle name="40% - Accent5 6 2 2 3" xfId="1218" xr:uid="{00000000-0005-0000-0000-0000B6040000}"/>
    <cellStyle name="40% - Accent5 6 2 3" xfId="1219" xr:uid="{00000000-0005-0000-0000-0000B7040000}"/>
    <cellStyle name="40% - Accent5 6 2 4" xfId="1220" xr:uid="{00000000-0005-0000-0000-0000B8040000}"/>
    <cellStyle name="40% - Accent5 6 3" xfId="1221" xr:uid="{00000000-0005-0000-0000-0000B9040000}"/>
    <cellStyle name="40% - Accent5 6 3 2" xfId="1222" xr:uid="{00000000-0005-0000-0000-0000BA040000}"/>
    <cellStyle name="40% - Accent5 6 3 3" xfId="1223" xr:uid="{00000000-0005-0000-0000-0000BB040000}"/>
    <cellStyle name="40% - Accent5 6 4" xfId="1224" xr:uid="{00000000-0005-0000-0000-0000BC040000}"/>
    <cellStyle name="40% - Accent5 6 5" xfId="1225" xr:uid="{00000000-0005-0000-0000-0000BD040000}"/>
    <cellStyle name="40% - Accent6 2" xfId="1226" xr:uid="{00000000-0005-0000-0000-0000BE040000}"/>
    <cellStyle name="40% - Accent6 2 2" xfId="1227" xr:uid="{00000000-0005-0000-0000-0000BF040000}"/>
    <cellStyle name="40% - Accent6 3" xfId="1228" xr:uid="{00000000-0005-0000-0000-0000C0040000}"/>
    <cellStyle name="40% - Accent6 3 2" xfId="1229" xr:uid="{00000000-0005-0000-0000-0000C1040000}"/>
    <cellStyle name="40% - Accent6 3 2 2" xfId="1230" xr:uid="{00000000-0005-0000-0000-0000C2040000}"/>
    <cellStyle name="40% - Accent6 3 2 2 2" xfId="1231" xr:uid="{00000000-0005-0000-0000-0000C3040000}"/>
    <cellStyle name="40% - Accent6 3 2 2 2 2" xfId="1232" xr:uid="{00000000-0005-0000-0000-0000C4040000}"/>
    <cellStyle name="40% - Accent6 3 2 2 2 2 2" xfId="1233" xr:uid="{00000000-0005-0000-0000-0000C5040000}"/>
    <cellStyle name="40% - Accent6 3 2 2 2 2 3" xfId="1234" xr:uid="{00000000-0005-0000-0000-0000C6040000}"/>
    <cellStyle name="40% - Accent6 3 2 2 2 3" xfId="1235" xr:uid="{00000000-0005-0000-0000-0000C7040000}"/>
    <cellStyle name="40% - Accent6 3 2 2 2 4" xfId="1236" xr:uid="{00000000-0005-0000-0000-0000C8040000}"/>
    <cellStyle name="40% - Accent6 3 2 2 3" xfId="1237" xr:uid="{00000000-0005-0000-0000-0000C9040000}"/>
    <cellStyle name="40% - Accent6 3 2 2 3 2" xfId="1238" xr:uid="{00000000-0005-0000-0000-0000CA040000}"/>
    <cellStyle name="40% - Accent6 3 2 2 3 3" xfId="1239" xr:uid="{00000000-0005-0000-0000-0000CB040000}"/>
    <cellStyle name="40% - Accent6 3 2 2 4" xfId="1240" xr:uid="{00000000-0005-0000-0000-0000CC040000}"/>
    <cellStyle name="40% - Accent6 3 2 2 5" xfId="1241" xr:uid="{00000000-0005-0000-0000-0000CD040000}"/>
    <cellStyle name="40% - Accent6 3 2 3" xfId="1242" xr:uid="{00000000-0005-0000-0000-0000CE040000}"/>
    <cellStyle name="40% - Accent6 3 2 3 2" xfId="1243" xr:uid="{00000000-0005-0000-0000-0000CF040000}"/>
    <cellStyle name="40% - Accent6 3 2 3 2 2" xfId="1244" xr:uid="{00000000-0005-0000-0000-0000D0040000}"/>
    <cellStyle name="40% - Accent6 3 2 3 2 3" xfId="1245" xr:uid="{00000000-0005-0000-0000-0000D1040000}"/>
    <cellStyle name="40% - Accent6 3 2 3 3" xfId="1246" xr:uid="{00000000-0005-0000-0000-0000D2040000}"/>
    <cellStyle name="40% - Accent6 3 2 3 4" xfId="1247" xr:uid="{00000000-0005-0000-0000-0000D3040000}"/>
    <cellStyle name="40% - Accent6 3 2 4" xfId="1248" xr:uid="{00000000-0005-0000-0000-0000D4040000}"/>
    <cellStyle name="40% - Accent6 3 2 4 2" xfId="1249" xr:uid="{00000000-0005-0000-0000-0000D5040000}"/>
    <cellStyle name="40% - Accent6 3 2 4 3" xfId="1250" xr:uid="{00000000-0005-0000-0000-0000D6040000}"/>
    <cellStyle name="40% - Accent6 3 2 5" xfId="1251" xr:uid="{00000000-0005-0000-0000-0000D7040000}"/>
    <cellStyle name="40% - Accent6 3 2 6" xfId="1252" xr:uid="{00000000-0005-0000-0000-0000D8040000}"/>
    <cellStyle name="40% - Accent6 3 3" xfId="1253" xr:uid="{00000000-0005-0000-0000-0000D9040000}"/>
    <cellStyle name="40% - Accent6 3 3 2" xfId="1254" xr:uid="{00000000-0005-0000-0000-0000DA040000}"/>
    <cellStyle name="40% - Accent6 3 3 2 2" xfId="1255" xr:uid="{00000000-0005-0000-0000-0000DB040000}"/>
    <cellStyle name="40% - Accent6 3 3 2 2 2" xfId="1256" xr:uid="{00000000-0005-0000-0000-0000DC040000}"/>
    <cellStyle name="40% - Accent6 3 3 2 2 3" xfId="1257" xr:uid="{00000000-0005-0000-0000-0000DD040000}"/>
    <cellStyle name="40% - Accent6 3 3 2 3" xfId="1258" xr:uid="{00000000-0005-0000-0000-0000DE040000}"/>
    <cellStyle name="40% - Accent6 3 3 2 4" xfId="1259" xr:uid="{00000000-0005-0000-0000-0000DF040000}"/>
    <cellStyle name="40% - Accent6 3 3 3" xfId="1260" xr:uid="{00000000-0005-0000-0000-0000E0040000}"/>
    <cellStyle name="40% - Accent6 3 3 3 2" xfId="1261" xr:uid="{00000000-0005-0000-0000-0000E1040000}"/>
    <cellStyle name="40% - Accent6 3 3 3 3" xfId="1262" xr:uid="{00000000-0005-0000-0000-0000E2040000}"/>
    <cellStyle name="40% - Accent6 3 3 4" xfId="1263" xr:uid="{00000000-0005-0000-0000-0000E3040000}"/>
    <cellStyle name="40% - Accent6 3 3 5" xfId="1264" xr:uid="{00000000-0005-0000-0000-0000E4040000}"/>
    <cellStyle name="40% - Accent6 3 4" xfId="1265" xr:uid="{00000000-0005-0000-0000-0000E5040000}"/>
    <cellStyle name="40% - Accent6 3 4 2" xfId="1266" xr:uid="{00000000-0005-0000-0000-0000E6040000}"/>
    <cellStyle name="40% - Accent6 3 4 2 2" xfId="1267" xr:uid="{00000000-0005-0000-0000-0000E7040000}"/>
    <cellStyle name="40% - Accent6 3 4 2 3" xfId="1268" xr:uid="{00000000-0005-0000-0000-0000E8040000}"/>
    <cellStyle name="40% - Accent6 3 4 3" xfId="1269" xr:uid="{00000000-0005-0000-0000-0000E9040000}"/>
    <cellStyle name="40% - Accent6 3 4 4" xfId="1270" xr:uid="{00000000-0005-0000-0000-0000EA040000}"/>
    <cellStyle name="40% - Accent6 3 5" xfId="1271" xr:uid="{00000000-0005-0000-0000-0000EB040000}"/>
    <cellStyle name="40% - Accent6 3 5 2" xfId="1272" xr:uid="{00000000-0005-0000-0000-0000EC040000}"/>
    <cellStyle name="40% - Accent6 3 5 3" xfId="1273" xr:uid="{00000000-0005-0000-0000-0000ED040000}"/>
    <cellStyle name="40% - Accent6 3 6" xfId="1274" xr:uid="{00000000-0005-0000-0000-0000EE040000}"/>
    <cellStyle name="40% - Accent6 3 7" xfId="1275" xr:uid="{00000000-0005-0000-0000-0000EF040000}"/>
    <cellStyle name="40% - Accent6 4" xfId="1276" xr:uid="{00000000-0005-0000-0000-0000F0040000}"/>
    <cellStyle name="40% - Accent6 4 2" xfId="1277" xr:uid="{00000000-0005-0000-0000-0000F1040000}"/>
    <cellStyle name="40% - Accent6 4 2 2" xfId="1278" xr:uid="{00000000-0005-0000-0000-0000F2040000}"/>
    <cellStyle name="40% - Accent6 4 2 2 2" xfId="1279" xr:uid="{00000000-0005-0000-0000-0000F3040000}"/>
    <cellStyle name="40% - Accent6 4 2 2 2 2" xfId="1280" xr:uid="{00000000-0005-0000-0000-0000F4040000}"/>
    <cellStyle name="40% - Accent6 4 2 2 2 3" xfId="1281" xr:uid="{00000000-0005-0000-0000-0000F5040000}"/>
    <cellStyle name="40% - Accent6 4 2 2 3" xfId="1282" xr:uid="{00000000-0005-0000-0000-0000F6040000}"/>
    <cellStyle name="40% - Accent6 4 2 2 4" xfId="1283" xr:uid="{00000000-0005-0000-0000-0000F7040000}"/>
    <cellStyle name="40% - Accent6 4 2 3" xfId="1284" xr:uid="{00000000-0005-0000-0000-0000F8040000}"/>
    <cellStyle name="40% - Accent6 4 2 3 2" xfId="1285" xr:uid="{00000000-0005-0000-0000-0000F9040000}"/>
    <cellStyle name="40% - Accent6 4 2 3 3" xfId="1286" xr:uid="{00000000-0005-0000-0000-0000FA040000}"/>
    <cellStyle name="40% - Accent6 4 2 4" xfId="1287" xr:uid="{00000000-0005-0000-0000-0000FB040000}"/>
    <cellStyle name="40% - Accent6 4 2 5" xfId="1288" xr:uid="{00000000-0005-0000-0000-0000FC040000}"/>
    <cellStyle name="40% - Accent6 4 3" xfId="1289" xr:uid="{00000000-0005-0000-0000-0000FD040000}"/>
    <cellStyle name="40% - Accent6 4 3 2" xfId="1290" xr:uid="{00000000-0005-0000-0000-0000FE040000}"/>
    <cellStyle name="40% - Accent6 4 3 2 2" xfId="1291" xr:uid="{00000000-0005-0000-0000-0000FF040000}"/>
    <cellStyle name="40% - Accent6 4 3 2 3" xfId="1292" xr:uid="{00000000-0005-0000-0000-000000050000}"/>
    <cellStyle name="40% - Accent6 4 3 3" xfId="1293" xr:uid="{00000000-0005-0000-0000-000001050000}"/>
    <cellStyle name="40% - Accent6 4 3 4" xfId="1294" xr:uid="{00000000-0005-0000-0000-000002050000}"/>
    <cellStyle name="40% - Accent6 4 4" xfId="1295" xr:uid="{00000000-0005-0000-0000-000003050000}"/>
    <cellStyle name="40% - Accent6 4 4 2" xfId="1296" xr:uid="{00000000-0005-0000-0000-000004050000}"/>
    <cellStyle name="40% - Accent6 4 4 3" xfId="1297" xr:uid="{00000000-0005-0000-0000-000005050000}"/>
    <cellStyle name="40% - Accent6 4 5" xfId="1298" xr:uid="{00000000-0005-0000-0000-000006050000}"/>
    <cellStyle name="40% - Accent6 4 6" xfId="1299" xr:uid="{00000000-0005-0000-0000-000007050000}"/>
    <cellStyle name="40% - Accent6 5" xfId="1300" xr:uid="{00000000-0005-0000-0000-000008050000}"/>
    <cellStyle name="40% - Accent6 5 2" xfId="1301" xr:uid="{00000000-0005-0000-0000-000009050000}"/>
    <cellStyle name="40% - Accent6 5 2 2" xfId="1302" xr:uid="{00000000-0005-0000-0000-00000A050000}"/>
    <cellStyle name="40% - Accent6 5 2 2 2" xfId="1303" xr:uid="{00000000-0005-0000-0000-00000B050000}"/>
    <cellStyle name="40% - Accent6 5 2 2 2 2" xfId="1304" xr:uid="{00000000-0005-0000-0000-00000C050000}"/>
    <cellStyle name="40% - Accent6 5 2 2 2 3" xfId="1305" xr:uid="{00000000-0005-0000-0000-00000D050000}"/>
    <cellStyle name="40% - Accent6 5 2 2 3" xfId="1306" xr:uid="{00000000-0005-0000-0000-00000E050000}"/>
    <cellStyle name="40% - Accent6 5 2 2 4" xfId="1307" xr:uid="{00000000-0005-0000-0000-00000F050000}"/>
    <cellStyle name="40% - Accent6 5 2 3" xfId="1308" xr:uid="{00000000-0005-0000-0000-000010050000}"/>
    <cellStyle name="40% - Accent6 5 2 3 2" xfId="1309" xr:uid="{00000000-0005-0000-0000-000011050000}"/>
    <cellStyle name="40% - Accent6 5 2 3 3" xfId="1310" xr:uid="{00000000-0005-0000-0000-000012050000}"/>
    <cellStyle name="40% - Accent6 5 2 4" xfId="1311" xr:uid="{00000000-0005-0000-0000-000013050000}"/>
    <cellStyle name="40% - Accent6 5 2 5" xfId="1312" xr:uid="{00000000-0005-0000-0000-000014050000}"/>
    <cellStyle name="40% - Accent6 5 3" xfId="1313" xr:uid="{00000000-0005-0000-0000-000015050000}"/>
    <cellStyle name="40% - Accent6 5 3 2" xfId="1314" xr:uid="{00000000-0005-0000-0000-000016050000}"/>
    <cellStyle name="40% - Accent6 5 3 2 2" xfId="1315" xr:uid="{00000000-0005-0000-0000-000017050000}"/>
    <cellStyle name="40% - Accent6 5 3 2 3" xfId="1316" xr:uid="{00000000-0005-0000-0000-000018050000}"/>
    <cellStyle name="40% - Accent6 5 3 3" xfId="1317" xr:uid="{00000000-0005-0000-0000-000019050000}"/>
    <cellStyle name="40% - Accent6 5 3 4" xfId="1318" xr:uid="{00000000-0005-0000-0000-00001A050000}"/>
    <cellStyle name="40% - Accent6 5 4" xfId="1319" xr:uid="{00000000-0005-0000-0000-00001B050000}"/>
    <cellStyle name="40% - Accent6 5 4 2" xfId="1320" xr:uid="{00000000-0005-0000-0000-00001C050000}"/>
    <cellStyle name="40% - Accent6 5 4 3" xfId="1321" xr:uid="{00000000-0005-0000-0000-00001D050000}"/>
    <cellStyle name="40% - Accent6 5 5" xfId="1322" xr:uid="{00000000-0005-0000-0000-00001E050000}"/>
    <cellStyle name="40% - Accent6 5 6" xfId="1323" xr:uid="{00000000-0005-0000-0000-00001F050000}"/>
    <cellStyle name="40% - Accent6 6" xfId="1324" xr:uid="{00000000-0005-0000-0000-000020050000}"/>
    <cellStyle name="40% - Accent6 6 2" xfId="1325" xr:uid="{00000000-0005-0000-0000-000021050000}"/>
    <cellStyle name="40% - Accent6 6 2 2" xfId="1326" xr:uid="{00000000-0005-0000-0000-000022050000}"/>
    <cellStyle name="40% - Accent6 6 2 2 2" xfId="1327" xr:uid="{00000000-0005-0000-0000-000023050000}"/>
    <cellStyle name="40% - Accent6 6 2 2 3" xfId="1328" xr:uid="{00000000-0005-0000-0000-000024050000}"/>
    <cellStyle name="40% - Accent6 6 2 3" xfId="1329" xr:uid="{00000000-0005-0000-0000-000025050000}"/>
    <cellStyle name="40% - Accent6 6 2 4" xfId="1330" xr:uid="{00000000-0005-0000-0000-000026050000}"/>
    <cellStyle name="40% - Accent6 6 3" xfId="1331" xr:uid="{00000000-0005-0000-0000-000027050000}"/>
    <cellStyle name="40% - Accent6 6 3 2" xfId="1332" xr:uid="{00000000-0005-0000-0000-000028050000}"/>
    <cellStyle name="40% - Accent6 6 3 3" xfId="1333" xr:uid="{00000000-0005-0000-0000-000029050000}"/>
    <cellStyle name="40% - Accent6 6 4" xfId="1334" xr:uid="{00000000-0005-0000-0000-00002A050000}"/>
    <cellStyle name="40% - Accent6 6 5" xfId="1335" xr:uid="{00000000-0005-0000-0000-00002B050000}"/>
    <cellStyle name="5 indents" xfId="1336" xr:uid="{00000000-0005-0000-0000-00002C050000}"/>
    <cellStyle name="60% - Accent1 2" xfId="1337" xr:uid="{00000000-0005-0000-0000-00002D050000}"/>
    <cellStyle name="60% - Accent2 2" xfId="1338" xr:uid="{00000000-0005-0000-0000-00002E050000}"/>
    <cellStyle name="60% - Accent3 2" xfId="1339" xr:uid="{00000000-0005-0000-0000-00002F050000}"/>
    <cellStyle name="60% - Accent4 2" xfId="1340" xr:uid="{00000000-0005-0000-0000-000030050000}"/>
    <cellStyle name="60% - Accent5 2" xfId="1341" xr:uid="{00000000-0005-0000-0000-000031050000}"/>
    <cellStyle name="60% - Accent6 2" xfId="1342" xr:uid="{00000000-0005-0000-0000-000032050000}"/>
    <cellStyle name="Accent1 2" xfId="1343" xr:uid="{00000000-0005-0000-0000-000033050000}"/>
    <cellStyle name="Accent2 2" xfId="1344" xr:uid="{00000000-0005-0000-0000-000034050000}"/>
    <cellStyle name="Accent3 2" xfId="1345" xr:uid="{00000000-0005-0000-0000-000035050000}"/>
    <cellStyle name="Accent4 2" xfId="1346" xr:uid="{00000000-0005-0000-0000-000036050000}"/>
    <cellStyle name="Accent5 2" xfId="1347" xr:uid="{00000000-0005-0000-0000-000037050000}"/>
    <cellStyle name="Accent6 2" xfId="1348" xr:uid="{00000000-0005-0000-0000-000038050000}"/>
    <cellStyle name="Bad 2" xfId="1349" xr:uid="{00000000-0005-0000-0000-000039050000}"/>
    <cellStyle name="Calculation 2" xfId="1350" xr:uid="{00000000-0005-0000-0000-00003A050000}"/>
    <cellStyle name="Calculation 2 2" xfId="1351" xr:uid="{00000000-0005-0000-0000-00003B050000}"/>
    <cellStyle name="Calculation 2 2 2" xfId="1352" xr:uid="{00000000-0005-0000-0000-00003C050000}"/>
    <cellStyle name="Calculation 2 3" xfId="1353" xr:uid="{00000000-0005-0000-0000-00003D050000}"/>
    <cellStyle name="Calculation 2 3 2" xfId="1354" xr:uid="{00000000-0005-0000-0000-00003E050000}"/>
    <cellStyle name="Calculation 2 4" xfId="1355" xr:uid="{00000000-0005-0000-0000-00003F050000}"/>
    <cellStyle name="Check Cell 2" xfId="1356" xr:uid="{00000000-0005-0000-0000-000040050000}"/>
    <cellStyle name="Comma 2" xfId="1357" xr:uid="{00000000-0005-0000-0000-000041050000}"/>
    <cellStyle name="Comma 2 2" xfId="1358" xr:uid="{00000000-0005-0000-0000-000042050000}"/>
    <cellStyle name="Comma 2 2 2" xfId="4154" xr:uid="{00000000-0005-0000-0000-000043050000}"/>
    <cellStyle name="Comma 2 3" xfId="1359" xr:uid="{00000000-0005-0000-0000-000044050000}"/>
    <cellStyle name="Comma 2 3 2" xfId="1360" xr:uid="{00000000-0005-0000-0000-000045050000}"/>
    <cellStyle name="Comma 2 3 2 2" xfId="1361" xr:uid="{00000000-0005-0000-0000-000046050000}"/>
    <cellStyle name="Comma 2 3 2 3" xfId="1362" xr:uid="{00000000-0005-0000-0000-000047050000}"/>
    <cellStyle name="Comma 2 3 3" xfId="1363" xr:uid="{00000000-0005-0000-0000-000048050000}"/>
    <cellStyle name="Comma 2 3 4" xfId="1364" xr:uid="{00000000-0005-0000-0000-000049050000}"/>
    <cellStyle name="Comma 2 4" xfId="1365" xr:uid="{00000000-0005-0000-0000-00004A050000}"/>
    <cellStyle name="Comma 2 4 2" xfId="1366" xr:uid="{00000000-0005-0000-0000-00004B050000}"/>
    <cellStyle name="Comma 2 4 2 2" xfId="1367" xr:uid="{00000000-0005-0000-0000-00004C050000}"/>
    <cellStyle name="Comma 2 4 2 3" xfId="1368" xr:uid="{00000000-0005-0000-0000-00004D050000}"/>
    <cellStyle name="Comma 2 4 3" xfId="1369" xr:uid="{00000000-0005-0000-0000-00004E050000}"/>
    <cellStyle name="Comma 2 4 4" xfId="1370" xr:uid="{00000000-0005-0000-0000-00004F050000}"/>
    <cellStyle name="Comma 2 5" xfId="1371" xr:uid="{00000000-0005-0000-0000-000050050000}"/>
    <cellStyle name="Comma 2 5 2" xfId="1372" xr:uid="{00000000-0005-0000-0000-000051050000}"/>
    <cellStyle name="Comma 2 5 2 2" xfId="1373" xr:uid="{00000000-0005-0000-0000-000052050000}"/>
    <cellStyle name="Comma 2 5 2 3" xfId="1374" xr:uid="{00000000-0005-0000-0000-000053050000}"/>
    <cellStyle name="Comma 2 5 3" xfId="1375" xr:uid="{00000000-0005-0000-0000-000054050000}"/>
    <cellStyle name="Comma 2 5 4" xfId="1376" xr:uid="{00000000-0005-0000-0000-000055050000}"/>
    <cellStyle name="Comma 2 6" xfId="1377" xr:uid="{00000000-0005-0000-0000-000056050000}"/>
    <cellStyle name="Comma 2 6 2" xfId="4155" xr:uid="{00000000-0005-0000-0000-000057050000}"/>
    <cellStyle name="Comma 2 7" xfId="4153" xr:uid="{00000000-0005-0000-0000-000058050000}"/>
    <cellStyle name="Comma 3" xfId="1378" xr:uid="{00000000-0005-0000-0000-000059050000}"/>
    <cellStyle name="Comma 3 2" xfId="1379" xr:uid="{00000000-0005-0000-0000-00005A050000}"/>
    <cellStyle name="Comma 3 2 2" xfId="1380" xr:uid="{00000000-0005-0000-0000-00005B050000}"/>
    <cellStyle name="Comma 3 2 2 2" xfId="1381" xr:uid="{00000000-0005-0000-0000-00005C050000}"/>
    <cellStyle name="Comma 3 2 2 3" xfId="1382" xr:uid="{00000000-0005-0000-0000-00005D050000}"/>
    <cellStyle name="Comma 3 2 3" xfId="1383" xr:uid="{00000000-0005-0000-0000-00005E050000}"/>
    <cellStyle name="Comma 3 2 4" xfId="1384" xr:uid="{00000000-0005-0000-0000-00005F050000}"/>
    <cellStyle name="Comma 3 3" xfId="1385" xr:uid="{00000000-0005-0000-0000-000060050000}"/>
    <cellStyle name="Comma 3 3 2" xfId="1386" xr:uid="{00000000-0005-0000-0000-000061050000}"/>
    <cellStyle name="Comma 3 3 2 2" xfId="1387" xr:uid="{00000000-0005-0000-0000-000062050000}"/>
    <cellStyle name="Comma 3 3 2 3" xfId="1388" xr:uid="{00000000-0005-0000-0000-000063050000}"/>
    <cellStyle name="Comma 3 3 3" xfId="1389" xr:uid="{00000000-0005-0000-0000-000064050000}"/>
    <cellStyle name="Comma 3 3 4" xfId="1390" xr:uid="{00000000-0005-0000-0000-000065050000}"/>
    <cellStyle name="Comma 3 4" xfId="1391" xr:uid="{00000000-0005-0000-0000-000066050000}"/>
    <cellStyle name="Comma 3 4 2" xfId="1392" xr:uid="{00000000-0005-0000-0000-000067050000}"/>
    <cellStyle name="Comma 3 4 3" xfId="1393" xr:uid="{00000000-0005-0000-0000-000068050000}"/>
    <cellStyle name="Comma 3 5" xfId="1394" xr:uid="{00000000-0005-0000-0000-000069050000}"/>
    <cellStyle name="Comma 3 6" xfId="1395" xr:uid="{00000000-0005-0000-0000-00006A050000}"/>
    <cellStyle name="Comma 4" xfId="1396" xr:uid="{00000000-0005-0000-0000-00006B050000}"/>
    <cellStyle name="Comma 4 2" xfId="4156" xr:uid="{00000000-0005-0000-0000-00006C050000}"/>
    <cellStyle name="Comma 5" xfId="1397" xr:uid="{00000000-0005-0000-0000-00006D050000}"/>
    <cellStyle name="Comma 5 2" xfId="1398" xr:uid="{00000000-0005-0000-0000-00006E050000}"/>
    <cellStyle name="Comma 5 2 2" xfId="1399" xr:uid="{00000000-0005-0000-0000-00006F050000}"/>
    <cellStyle name="Comma 5 2 3" xfId="1400" xr:uid="{00000000-0005-0000-0000-000070050000}"/>
    <cellStyle name="Comma 5 3" xfId="1401" xr:uid="{00000000-0005-0000-0000-000071050000}"/>
    <cellStyle name="Comma 5 4" xfId="1402" xr:uid="{00000000-0005-0000-0000-000072050000}"/>
    <cellStyle name="Comma 6" xfId="1403" xr:uid="{00000000-0005-0000-0000-000073050000}"/>
    <cellStyle name="Comma 6 2" xfId="1404" xr:uid="{00000000-0005-0000-0000-000074050000}"/>
    <cellStyle name="Comma 6 2 2" xfId="1405" xr:uid="{00000000-0005-0000-0000-000075050000}"/>
    <cellStyle name="Comma 6 2 3" xfId="1406" xr:uid="{00000000-0005-0000-0000-000076050000}"/>
    <cellStyle name="Comma 6 3" xfId="1407" xr:uid="{00000000-0005-0000-0000-000077050000}"/>
    <cellStyle name="Comma 6 4" xfId="1408" xr:uid="{00000000-0005-0000-0000-000078050000}"/>
    <cellStyle name="Comma 7" xfId="1409" xr:uid="{00000000-0005-0000-0000-000079050000}"/>
    <cellStyle name="Comma 7 2" xfId="1410" xr:uid="{00000000-0005-0000-0000-00007A050000}"/>
    <cellStyle name="Comma 7 2 2" xfId="1411" xr:uid="{00000000-0005-0000-0000-00007B050000}"/>
    <cellStyle name="Comma 7 2 3" xfId="1412" xr:uid="{00000000-0005-0000-0000-00007C050000}"/>
    <cellStyle name="Comma 7 3" xfId="1413" xr:uid="{00000000-0005-0000-0000-00007D050000}"/>
    <cellStyle name="Comma 7 4" xfId="1414" xr:uid="{00000000-0005-0000-0000-00007E050000}"/>
    <cellStyle name="Comma 8" xfId="4149" xr:uid="{00000000-0005-0000-0000-00007F050000}"/>
    <cellStyle name="Comma(3)" xfId="1415" xr:uid="{00000000-0005-0000-0000-000080050000}"/>
    <cellStyle name="Currency 2" xfId="1416" xr:uid="{00000000-0005-0000-0000-000081050000}"/>
    <cellStyle name="Currency 3" xfId="1417" xr:uid="{00000000-0005-0000-0000-000082050000}"/>
    <cellStyle name="Explanatory Text 2" xfId="1418" xr:uid="{00000000-0005-0000-0000-000083050000}"/>
    <cellStyle name="Good 2" xfId="1419" xr:uid="{00000000-0005-0000-0000-000084050000}"/>
    <cellStyle name="Heading 1 2" xfId="1420" xr:uid="{00000000-0005-0000-0000-000085050000}"/>
    <cellStyle name="Heading 1 2 2" xfId="1421" xr:uid="{00000000-0005-0000-0000-000086050000}"/>
    <cellStyle name="Heading 1 2 2 2" xfId="1422" xr:uid="{00000000-0005-0000-0000-000087050000}"/>
    <cellStyle name="Heading 1 2 2 2 2" xfId="1423" xr:uid="{00000000-0005-0000-0000-000088050000}"/>
    <cellStyle name="Heading 1 2 2 2 2 2" xfId="1424" xr:uid="{00000000-0005-0000-0000-000089050000}"/>
    <cellStyle name="Heading 1 2 2 2 3" xfId="1425" xr:uid="{00000000-0005-0000-0000-00008A050000}"/>
    <cellStyle name="Heading 1 2 2 3" xfId="1426" xr:uid="{00000000-0005-0000-0000-00008B050000}"/>
    <cellStyle name="Heading 1 2 2 3 2" xfId="1427" xr:uid="{00000000-0005-0000-0000-00008C050000}"/>
    <cellStyle name="Heading 1 2 2 3 2 2" xfId="1428" xr:uid="{00000000-0005-0000-0000-00008D050000}"/>
    <cellStyle name="Heading 1 2 2 3 3" xfId="1429" xr:uid="{00000000-0005-0000-0000-00008E050000}"/>
    <cellStyle name="Heading 1 2 2 4" xfId="1430" xr:uid="{00000000-0005-0000-0000-00008F050000}"/>
    <cellStyle name="Heading 1 2 2 4 2" xfId="1431" xr:uid="{00000000-0005-0000-0000-000090050000}"/>
    <cellStyle name="Heading 1 2 3" xfId="1432" xr:uid="{00000000-0005-0000-0000-000091050000}"/>
    <cellStyle name="Heading 1 2 3 2" xfId="1433" xr:uid="{00000000-0005-0000-0000-000092050000}"/>
    <cellStyle name="Heading 1 2 3 2 2" xfId="1434" xr:uid="{00000000-0005-0000-0000-000093050000}"/>
    <cellStyle name="Heading 1 2 3 3" xfId="1435" xr:uid="{00000000-0005-0000-0000-000094050000}"/>
    <cellStyle name="Heading 1 2 4" xfId="1436" xr:uid="{00000000-0005-0000-0000-000095050000}"/>
    <cellStyle name="Heading 1 2 4 2" xfId="1437" xr:uid="{00000000-0005-0000-0000-000096050000}"/>
    <cellStyle name="Heading 1 2 4 2 2" xfId="1438" xr:uid="{00000000-0005-0000-0000-000097050000}"/>
    <cellStyle name="Heading 1 2 4 3" xfId="1439" xr:uid="{00000000-0005-0000-0000-000098050000}"/>
    <cellStyle name="Heading 1 2 5" xfId="1440" xr:uid="{00000000-0005-0000-0000-000099050000}"/>
    <cellStyle name="Heading 1 2 5 2" xfId="1441" xr:uid="{00000000-0005-0000-0000-00009A050000}"/>
    <cellStyle name="Heading 2 2" xfId="1442" xr:uid="{00000000-0005-0000-0000-00009B050000}"/>
    <cellStyle name="Heading 2 2 2" xfId="1443" xr:uid="{00000000-0005-0000-0000-00009C050000}"/>
    <cellStyle name="Heading 2 2 2 2" xfId="1444" xr:uid="{00000000-0005-0000-0000-00009D050000}"/>
    <cellStyle name="Heading 2 2 2 2 2" xfId="1445" xr:uid="{00000000-0005-0000-0000-00009E050000}"/>
    <cellStyle name="Heading 2 2 2 2 2 2" xfId="1446" xr:uid="{00000000-0005-0000-0000-00009F050000}"/>
    <cellStyle name="Heading 2 2 2 2 2 2 2" xfId="1447" xr:uid="{00000000-0005-0000-0000-0000A0050000}"/>
    <cellStyle name="Heading 2 2 2 2 3" xfId="1448" xr:uid="{00000000-0005-0000-0000-0000A1050000}"/>
    <cellStyle name="Heading 2 2 2 2 3 2" xfId="1449" xr:uid="{00000000-0005-0000-0000-0000A2050000}"/>
    <cellStyle name="Heading 2 2 2 3" xfId="1450" xr:uid="{00000000-0005-0000-0000-0000A3050000}"/>
    <cellStyle name="Heading 2 2 2 3 2" xfId="1451" xr:uid="{00000000-0005-0000-0000-0000A4050000}"/>
    <cellStyle name="Heading 2 2 2 3 2 2" xfId="1452" xr:uid="{00000000-0005-0000-0000-0000A5050000}"/>
    <cellStyle name="Heading 2 2 2 3 2 2 2" xfId="1453" xr:uid="{00000000-0005-0000-0000-0000A6050000}"/>
    <cellStyle name="Heading 2 2 2 3 3" xfId="1454" xr:uid="{00000000-0005-0000-0000-0000A7050000}"/>
    <cellStyle name="Heading 2 2 2 3 3 2" xfId="1455" xr:uid="{00000000-0005-0000-0000-0000A8050000}"/>
    <cellStyle name="Heading 2 2 2 4" xfId="1456" xr:uid="{00000000-0005-0000-0000-0000A9050000}"/>
    <cellStyle name="Heading 2 2 2 4 2" xfId="1457" xr:uid="{00000000-0005-0000-0000-0000AA050000}"/>
    <cellStyle name="Heading 2 2 2 4 2 2" xfId="1458" xr:uid="{00000000-0005-0000-0000-0000AB050000}"/>
    <cellStyle name="Heading 2 2 2 4 2 2 2" xfId="1459" xr:uid="{00000000-0005-0000-0000-0000AC050000}"/>
    <cellStyle name="Heading 2 2 2 4 3" xfId="1460" xr:uid="{00000000-0005-0000-0000-0000AD050000}"/>
    <cellStyle name="Heading 2 2 2 4 3 2" xfId="1461" xr:uid="{00000000-0005-0000-0000-0000AE050000}"/>
    <cellStyle name="Heading 2 2 3" xfId="1462" xr:uid="{00000000-0005-0000-0000-0000AF050000}"/>
    <cellStyle name="Heading 2 2 3 2" xfId="1463" xr:uid="{00000000-0005-0000-0000-0000B0050000}"/>
    <cellStyle name="Heading 2 2 3 2 2" xfId="1464" xr:uid="{00000000-0005-0000-0000-0000B1050000}"/>
    <cellStyle name="Heading 2 2 3 2 2 2" xfId="1465" xr:uid="{00000000-0005-0000-0000-0000B2050000}"/>
    <cellStyle name="Heading 2 2 3 3" xfId="1466" xr:uid="{00000000-0005-0000-0000-0000B3050000}"/>
    <cellStyle name="Heading 2 2 3 3 2" xfId="1467" xr:uid="{00000000-0005-0000-0000-0000B4050000}"/>
    <cellStyle name="Heading 2 2 4" xfId="1468" xr:uid="{00000000-0005-0000-0000-0000B5050000}"/>
    <cellStyle name="Heading 2 2 4 2" xfId="1469" xr:uid="{00000000-0005-0000-0000-0000B6050000}"/>
    <cellStyle name="Heading 2 2 4 2 2" xfId="1470" xr:uid="{00000000-0005-0000-0000-0000B7050000}"/>
    <cellStyle name="Heading 2 2 4 2 2 2" xfId="1471" xr:uid="{00000000-0005-0000-0000-0000B8050000}"/>
    <cellStyle name="Heading 2 2 4 3" xfId="1472" xr:uid="{00000000-0005-0000-0000-0000B9050000}"/>
    <cellStyle name="Heading 2 2 4 3 2" xfId="1473" xr:uid="{00000000-0005-0000-0000-0000BA050000}"/>
    <cellStyle name="Heading 2 2 5" xfId="1474" xr:uid="{00000000-0005-0000-0000-0000BB050000}"/>
    <cellStyle name="Heading 2 2 5 2" xfId="1475" xr:uid="{00000000-0005-0000-0000-0000BC050000}"/>
    <cellStyle name="Heading 2 2 5 2 2" xfId="1476" xr:uid="{00000000-0005-0000-0000-0000BD050000}"/>
    <cellStyle name="Heading 2 2 5 2 2 2" xfId="1477" xr:uid="{00000000-0005-0000-0000-0000BE050000}"/>
    <cellStyle name="Heading 2 2 5 3" xfId="1478" xr:uid="{00000000-0005-0000-0000-0000BF050000}"/>
    <cellStyle name="Heading 2 2 5 3 2" xfId="1479" xr:uid="{00000000-0005-0000-0000-0000C0050000}"/>
    <cellStyle name="Heading 3 2" xfId="1480" xr:uid="{00000000-0005-0000-0000-0000C1050000}"/>
    <cellStyle name="Heading 4 2" xfId="1481" xr:uid="{00000000-0005-0000-0000-0000C2050000}"/>
    <cellStyle name="imf-one decimal" xfId="1482" xr:uid="{00000000-0005-0000-0000-0000C3050000}"/>
    <cellStyle name="imf-zero decimal" xfId="1483" xr:uid="{00000000-0005-0000-0000-0000C4050000}"/>
    <cellStyle name="Input 2" xfId="1484" xr:uid="{00000000-0005-0000-0000-0000C5050000}"/>
    <cellStyle name="Input 2 2" xfId="1485" xr:uid="{00000000-0005-0000-0000-0000C6050000}"/>
    <cellStyle name="Input 2 2 2" xfId="1486" xr:uid="{00000000-0005-0000-0000-0000C7050000}"/>
    <cellStyle name="Input 2 3" xfId="1487" xr:uid="{00000000-0005-0000-0000-0000C8050000}"/>
    <cellStyle name="Input 2 3 2" xfId="1488" xr:uid="{00000000-0005-0000-0000-0000C9050000}"/>
    <cellStyle name="Input 2 4" xfId="1489" xr:uid="{00000000-0005-0000-0000-0000CA050000}"/>
    <cellStyle name="Linked Cell 2" xfId="1490" xr:uid="{00000000-0005-0000-0000-0000CB050000}"/>
    <cellStyle name="Neutral 2" xfId="1491" xr:uid="{00000000-0005-0000-0000-0000CC050000}"/>
    <cellStyle name="Normal" xfId="0" builtinId="0"/>
    <cellStyle name="Normal 10" xfId="1492" xr:uid="{00000000-0005-0000-0000-0000CE050000}"/>
    <cellStyle name="Normal 10 2" xfId="1493" xr:uid="{00000000-0005-0000-0000-0000CF050000}"/>
    <cellStyle name="Normal 10 2 2" xfId="1494" xr:uid="{00000000-0005-0000-0000-0000D0050000}"/>
    <cellStyle name="Normal 10 2 2 2" xfId="1495" xr:uid="{00000000-0005-0000-0000-0000D1050000}"/>
    <cellStyle name="Normal 10 2 2 3" xfId="1496" xr:uid="{00000000-0005-0000-0000-0000D2050000}"/>
    <cellStyle name="Normal 10 2 3" xfId="1497" xr:uid="{00000000-0005-0000-0000-0000D3050000}"/>
    <cellStyle name="Normal 10 2 4" xfId="1498" xr:uid="{00000000-0005-0000-0000-0000D4050000}"/>
    <cellStyle name="Normal 10 3" xfId="1499" xr:uid="{00000000-0005-0000-0000-0000D5050000}"/>
    <cellStyle name="Normal 10 3 2" xfId="1500" xr:uid="{00000000-0005-0000-0000-0000D6050000}"/>
    <cellStyle name="Normal 10 3 2 2" xfId="1501" xr:uid="{00000000-0005-0000-0000-0000D7050000}"/>
    <cellStyle name="Normal 10 3 2 3" xfId="1502" xr:uid="{00000000-0005-0000-0000-0000D8050000}"/>
    <cellStyle name="Normal 10 3 3" xfId="1503" xr:uid="{00000000-0005-0000-0000-0000D9050000}"/>
    <cellStyle name="Normal 10 3 4" xfId="1504" xr:uid="{00000000-0005-0000-0000-0000DA050000}"/>
    <cellStyle name="Normal 10 4" xfId="1505" xr:uid="{00000000-0005-0000-0000-0000DB050000}"/>
    <cellStyle name="Normal 10 4 2" xfId="1506" xr:uid="{00000000-0005-0000-0000-0000DC050000}"/>
    <cellStyle name="Normal 10 4 3" xfId="1507" xr:uid="{00000000-0005-0000-0000-0000DD050000}"/>
    <cellStyle name="Normal 10 5" xfId="1508" xr:uid="{00000000-0005-0000-0000-0000DE050000}"/>
    <cellStyle name="Normal 10 6" xfId="1509" xr:uid="{00000000-0005-0000-0000-0000DF050000}"/>
    <cellStyle name="Normal 11" xfId="1510" xr:uid="{00000000-0005-0000-0000-0000E0050000}"/>
    <cellStyle name="Normal 11 2" xfId="1511" xr:uid="{00000000-0005-0000-0000-0000E1050000}"/>
    <cellStyle name="Normal 11 2 2" xfId="1512" xr:uid="{00000000-0005-0000-0000-0000E2050000}"/>
    <cellStyle name="Normal 11 2 2 2" xfId="1513" xr:uid="{00000000-0005-0000-0000-0000E3050000}"/>
    <cellStyle name="Normal 11 2 2 3" xfId="1514" xr:uid="{00000000-0005-0000-0000-0000E4050000}"/>
    <cellStyle name="Normal 11 2 3" xfId="1515" xr:uid="{00000000-0005-0000-0000-0000E5050000}"/>
    <cellStyle name="Normal 11 2 4" xfId="1516" xr:uid="{00000000-0005-0000-0000-0000E6050000}"/>
    <cellStyle name="Normal 11 3" xfId="1517" xr:uid="{00000000-0005-0000-0000-0000E7050000}"/>
    <cellStyle name="Normal 11 3 2" xfId="1518" xr:uid="{00000000-0005-0000-0000-0000E8050000}"/>
    <cellStyle name="Normal 11 3 2 2" xfId="1519" xr:uid="{00000000-0005-0000-0000-0000E9050000}"/>
    <cellStyle name="Normal 11 3 2 3" xfId="1520" xr:uid="{00000000-0005-0000-0000-0000EA050000}"/>
    <cellStyle name="Normal 11 3 3" xfId="1521" xr:uid="{00000000-0005-0000-0000-0000EB050000}"/>
    <cellStyle name="Normal 11 3 4" xfId="1522" xr:uid="{00000000-0005-0000-0000-0000EC050000}"/>
    <cellStyle name="Normal 11 4" xfId="1523" xr:uid="{00000000-0005-0000-0000-0000ED050000}"/>
    <cellStyle name="Normal 11 4 2" xfId="1524" xr:uid="{00000000-0005-0000-0000-0000EE050000}"/>
    <cellStyle name="Normal 11 4 3" xfId="1525" xr:uid="{00000000-0005-0000-0000-0000EF050000}"/>
    <cellStyle name="Normal 11 5" xfId="1526" xr:uid="{00000000-0005-0000-0000-0000F0050000}"/>
    <cellStyle name="Normal 11 6" xfId="1527" xr:uid="{00000000-0005-0000-0000-0000F1050000}"/>
    <cellStyle name="Normal 12" xfId="1528" xr:uid="{00000000-0005-0000-0000-0000F2050000}"/>
    <cellStyle name="Normal 12 2" xfId="1529" xr:uid="{00000000-0005-0000-0000-0000F3050000}"/>
    <cellStyle name="Normal 12 2 2" xfId="1530" xr:uid="{00000000-0005-0000-0000-0000F4050000}"/>
    <cellStyle name="Normal 12 2 2 2" xfId="1531" xr:uid="{00000000-0005-0000-0000-0000F5050000}"/>
    <cellStyle name="Normal 12 2 2 3" xfId="1532" xr:uid="{00000000-0005-0000-0000-0000F6050000}"/>
    <cellStyle name="Normal 12 2 3" xfId="1533" xr:uid="{00000000-0005-0000-0000-0000F7050000}"/>
    <cellStyle name="Normal 12 2 4" xfId="1534" xr:uid="{00000000-0005-0000-0000-0000F8050000}"/>
    <cellStyle name="Normal 12 3" xfId="1535" xr:uid="{00000000-0005-0000-0000-0000F9050000}"/>
    <cellStyle name="Normal 12 3 2" xfId="1536" xr:uid="{00000000-0005-0000-0000-0000FA050000}"/>
    <cellStyle name="Normal 12 3 2 2" xfId="1537" xr:uid="{00000000-0005-0000-0000-0000FB050000}"/>
    <cellStyle name="Normal 12 3 2 3" xfId="1538" xr:uid="{00000000-0005-0000-0000-0000FC050000}"/>
    <cellStyle name="Normal 12 3 3" xfId="1539" xr:uid="{00000000-0005-0000-0000-0000FD050000}"/>
    <cellStyle name="Normal 12 3 4" xfId="1540" xr:uid="{00000000-0005-0000-0000-0000FE050000}"/>
    <cellStyle name="Normal 12 4" xfId="1541" xr:uid="{00000000-0005-0000-0000-0000FF050000}"/>
    <cellStyle name="Normal 12 4 2" xfId="1542" xr:uid="{00000000-0005-0000-0000-000000060000}"/>
    <cellStyle name="Normal 12 4 3" xfId="1543" xr:uid="{00000000-0005-0000-0000-000001060000}"/>
    <cellStyle name="Normal 12 5" xfId="1544" xr:uid="{00000000-0005-0000-0000-000002060000}"/>
    <cellStyle name="Normal 12 6" xfId="1545" xr:uid="{00000000-0005-0000-0000-000003060000}"/>
    <cellStyle name="Normal 13" xfId="1546" xr:uid="{00000000-0005-0000-0000-000004060000}"/>
    <cellStyle name="Normal 13 2" xfId="1547" xr:uid="{00000000-0005-0000-0000-000005060000}"/>
    <cellStyle name="Normal 13 2 2" xfId="1548" xr:uid="{00000000-0005-0000-0000-000006060000}"/>
    <cellStyle name="Normal 13 2 2 2" xfId="1549" xr:uid="{00000000-0005-0000-0000-000007060000}"/>
    <cellStyle name="Normal 13 2 2 3" xfId="1550" xr:uid="{00000000-0005-0000-0000-000008060000}"/>
    <cellStyle name="Normal 13 2 3" xfId="1551" xr:uid="{00000000-0005-0000-0000-000009060000}"/>
    <cellStyle name="Normal 13 2 4" xfId="1552" xr:uid="{00000000-0005-0000-0000-00000A060000}"/>
    <cellStyle name="Normal 13 3" xfId="1553" xr:uid="{00000000-0005-0000-0000-00000B060000}"/>
    <cellStyle name="Normal 13 3 2" xfId="1554" xr:uid="{00000000-0005-0000-0000-00000C060000}"/>
    <cellStyle name="Normal 13 3 2 2" xfId="1555" xr:uid="{00000000-0005-0000-0000-00000D060000}"/>
    <cellStyle name="Normal 13 3 2 3" xfId="1556" xr:uid="{00000000-0005-0000-0000-00000E060000}"/>
    <cellStyle name="Normal 13 3 3" xfId="1557" xr:uid="{00000000-0005-0000-0000-00000F060000}"/>
    <cellStyle name="Normal 13 3 4" xfId="1558" xr:uid="{00000000-0005-0000-0000-000010060000}"/>
    <cellStyle name="Normal 13 4" xfId="1559" xr:uid="{00000000-0005-0000-0000-000011060000}"/>
    <cellStyle name="Normal 13 4 2" xfId="1560" xr:uid="{00000000-0005-0000-0000-000012060000}"/>
    <cellStyle name="Normal 13 4 3" xfId="1561" xr:uid="{00000000-0005-0000-0000-000013060000}"/>
    <cellStyle name="Normal 13 5" xfId="1562" xr:uid="{00000000-0005-0000-0000-000014060000}"/>
    <cellStyle name="Normal 13 6" xfId="1563" xr:uid="{00000000-0005-0000-0000-000015060000}"/>
    <cellStyle name="Normal 14" xfId="1564" xr:uid="{00000000-0005-0000-0000-000016060000}"/>
    <cellStyle name="Normal 14 2" xfId="1565" xr:uid="{00000000-0005-0000-0000-000017060000}"/>
    <cellStyle name="Normal 14 2 2" xfId="1566" xr:uid="{00000000-0005-0000-0000-000018060000}"/>
    <cellStyle name="Normal 14 2 2 2" xfId="1567" xr:uid="{00000000-0005-0000-0000-000019060000}"/>
    <cellStyle name="Normal 14 2 2 3" xfId="1568" xr:uid="{00000000-0005-0000-0000-00001A060000}"/>
    <cellStyle name="Normal 14 2 3" xfId="1569" xr:uid="{00000000-0005-0000-0000-00001B060000}"/>
    <cellStyle name="Normal 14 2 4" xfId="1570" xr:uid="{00000000-0005-0000-0000-00001C060000}"/>
    <cellStyle name="Normal 14 3" xfId="1571" xr:uid="{00000000-0005-0000-0000-00001D060000}"/>
    <cellStyle name="Normal 14 3 2" xfId="1572" xr:uid="{00000000-0005-0000-0000-00001E060000}"/>
    <cellStyle name="Normal 14 3 2 2" xfId="1573" xr:uid="{00000000-0005-0000-0000-00001F060000}"/>
    <cellStyle name="Normal 14 3 2 3" xfId="1574" xr:uid="{00000000-0005-0000-0000-000020060000}"/>
    <cellStyle name="Normal 14 3 3" xfId="1575" xr:uid="{00000000-0005-0000-0000-000021060000}"/>
    <cellStyle name="Normal 14 3 4" xfId="1576" xr:uid="{00000000-0005-0000-0000-000022060000}"/>
    <cellStyle name="Normal 14 4" xfId="1577" xr:uid="{00000000-0005-0000-0000-000023060000}"/>
    <cellStyle name="Normal 14 4 2" xfId="1578" xr:uid="{00000000-0005-0000-0000-000024060000}"/>
    <cellStyle name="Normal 14 4 3" xfId="1579" xr:uid="{00000000-0005-0000-0000-000025060000}"/>
    <cellStyle name="Normal 14 5" xfId="1580" xr:uid="{00000000-0005-0000-0000-000026060000}"/>
    <cellStyle name="Normal 14 6" xfId="1581" xr:uid="{00000000-0005-0000-0000-000027060000}"/>
    <cellStyle name="Normal 15" xfId="1582" xr:uid="{00000000-0005-0000-0000-000028060000}"/>
    <cellStyle name="Normal 15 2" xfId="3" xr:uid="{00000000-0005-0000-0000-000029060000}"/>
    <cellStyle name="Normal 15 3" xfId="1583" xr:uid="{00000000-0005-0000-0000-00002A060000}"/>
    <cellStyle name="Normal 16" xfId="1584" xr:uid="{00000000-0005-0000-0000-00002B060000}"/>
    <cellStyle name="Normal 16 2" xfId="1585" xr:uid="{00000000-0005-0000-0000-00002C060000}"/>
    <cellStyle name="Normal 16 2 2" xfId="1586" xr:uid="{00000000-0005-0000-0000-00002D060000}"/>
    <cellStyle name="Normal 16 2 3" xfId="1587" xr:uid="{00000000-0005-0000-0000-00002E060000}"/>
    <cellStyle name="Normal 16 3" xfId="1588" xr:uid="{00000000-0005-0000-0000-00002F060000}"/>
    <cellStyle name="Normal 16 4" xfId="1589" xr:uid="{00000000-0005-0000-0000-000030060000}"/>
    <cellStyle name="Normal 17" xfId="1590" xr:uid="{00000000-0005-0000-0000-000031060000}"/>
    <cellStyle name="Normal 17 2" xfId="1591" xr:uid="{00000000-0005-0000-0000-000032060000}"/>
    <cellStyle name="Normal 17 2 2" xfId="1592" xr:uid="{00000000-0005-0000-0000-000033060000}"/>
    <cellStyle name="Normal 17 2 3" xfId="1593" xr:uid="{00000000-0005-0000-0000-000034060000}"/>
    <cellStyle name="Normal 17 3" xfId="1594" xr:uid="{00000000-0005-0000-0000-000035060000}"/>
    <cellStyle name="Normal 17 4" xfId="1595" xr:uid="{00000000-0005-0000-0000-000036060000}"/>
    <cellStyle name="Normal 18" xfId="1596" xr:uid="{00000000-0005-0000-0000-000037060000}"/>
    <cellStyle name="Normal 18 2" xfId="1597" xr:uid="{00000000-0005-0000-0000-000038060000}"/>
    <cellStyle name="Normal 18 2 2" xfId="1598" xr:uid="{00000000-0005-0000-0000-000039060000}"/>
    <cellStyle name="Normal 18 2 3" xfId="1599" xr:uid="{00000000-0005-0000-0000-00003A060000}"/>
    <cellStyle name="Normal 18 3" xfId="1600" xr:uid="{00000000-0005-0000-0000-00003B060000}"/>
    <cellStyle name="Normal 18 4" xfId="1601" xr:uid="{00000000-0005-0000-0000-00003C060000}"/>
    <cellStyle name="Normal 19" xfId="1602" xr:uid="{00000000-0005-0000-0000-00003D060000}"/>
    <cellStyle name="Normal 19 2" xfId="1603" xr:uid="{00000000-0005-0000-0000-00003E060000}"/>
    <cellStyle name="Normal 19 3" xfId="1604" xr:uid="{00000000-0005-0000-0000-00003F060000}"/>
    <cellStyle name="Normal 2" xfId="9" xr:uid="{00000000-0005-0000-0000-000040060000}"/>
    <cellStyle name="Normal 2 2" xfId="11" xr:uid="{00000000-0005-0000-0000-000041060000}"/>
    <cellStyle name="Normal 2 3" xfId="1605" xr:uid="{00000000-0005-0000-0000-000042060000}"/>
    <cellStyle name="Normal 2 4" xfId="1606" xr:uid="{00000000-0005-0000-0000-000043060000}"/>
    <cellStyle name="Normal 2 4 10" xfId="1607" xr:uid="{00000000-0005-0000-0000-000044060000}"/>
    <cellStyle name="Normal 2 4 10 2" xfId="1608" xr:uid="{00000000-0005-0000-0000-000045060000}"/>
    <cellStyle name="Normal 2 4 10 2 2" xfId="1609" xr:uid="{00000000-0005-0000-0000-000046060000}"/>
    <cellStyle name="Normal 2 4 10 2 2 2" xfId="1610" xr:uid="{00000000-0005-0000-0000-000047060000}"/>
    <cellStyle name="Normal 2 4 10 2 2 2 2" xfId="1611" xr:uid="{00000000-0005-0000-0000-000048060000}"/>
    <cellStyle name="Normal 2 4 10 2 2 2 3" xfId="1612" xr:uid="{00000000-0005-0000-0000-000049060000}"/>
    <cellStyle name="Normal 2 4 10 2 2 3" xfId="1613" xr:uid="{00000000-0005-0000-0000-00004A060000}"/>
    <cellStyle name="Normal 2 4 10 2 2 4" xfId="1614" xr:uid="{00000000-0005-0000-0000-00004B060000}"/>
    <cellStyle name="Normal 2 4 10 2 3" xfId="1615" xr:uid="{00000000-0005-0000-0000-00004C060000}"/>
    <cellStyle name="Normal 2 4 10 2 3 2" xfId="1616" xr:uid="{00000000-0005-0000-0000-00004D060000}"/>
    <cellStyle name="Normal 2 4 10 2 3 3" xfId="1617" xr:uid="{00000000-0005-0000-0000-00004E060000}"/>
    <cellStyle name="Normal 2 4 10 2 4" xfId="1618" xr:uid="{00000000-0005-0000-0000-00004F060000}"/>
    <cellStyle name="Normal 2 4 10 2 5" xfId="1619" xr:uid="{00000000-0005-0000-0000-000050060000}"/>
    <cellStyle name="Normal 2 4 10 3" xfId="1620" xr:uid="{00000000-0005-0000-0000-000051060000}"/>
    <cellStyle name="Normal 2 4 10 3 2" xfId="1621" xr:uid="{00000000-0005-0000-0000-000052060000}"/>
    <cellStyle name="Normal 2 4 10 3 2 2" xfId="1622" xr:uid="{00000000-0005-0000-0000-000053060000}"/>
    <cellStyle name="Normal 2 4 10 3 2 2 2" xfId="1623" xr:uid="{00000000-0005-0000-0000-000054060000}"/>
    <cellStyle name="Normal 2 4 10 3 2 2 3" xfId="1624" xr:uid="{00000000-0005-0000-0000-000055060000}"/>
    <cellStyle name="Normal 2 4 10 3 2 3" xfId="1625" xr:uid="{00000000-0005-0000-0000-000056060000}"/>
    <cellStyle name="Normal 2 4 10 3 2 4" xfId="1626" xr:uid="{00000000-0005-0000-0000-000057060000}"/>
    <cellStyle name="Normal 2 4 10 3 3" xfId="1627" xr:uid="{00000000-0005-0000-0000-000058060000}"/>
    <cellStyle name="Normal 2 4 10 3 3 2" xfId="1628" xr:uid="{00000000-0005-0000-0000-000059060000}"/>
    <cellStyle name="Normal 2 4 10 3 3 3" xfId="1629" xr:uid="{00000000-0005-0000-0000-00005A060000}"/>
    <cellStyle name="Normal 2 4 10 3 4" xfId="1630" xr:uid="{00000000-0005-0000-0000-00005B060000}"/>
    <cellStyle name="Normal 2 4 10 3 5" xfId="1631" xr:uid="{00000000-0005-0000-0000-00005C060000}"/>
    <cellStyle name="Normal 2 4 10 4" xfId="1632" xr:uid="{00000000-0005-0000-0000-00005D060000}"/>
    <cellStyle name="Normal 2 4 10 4 2" xfId="1633" xr:uid="{00000000-0005-0000-0000-00005E060000}"/>
    <cellStyle name="Normal 2 4 10 4 2 2" xfId="1634" xr:uid="{00000000-0005-0000-0000-00005F060000}"/>
    <cellStyle name="Normal 2 4 10 4 2 3" xfId="1635" xr:uid="{00000000-0005-0000-0000-000060060000}"/>
    <cellStyle name="Normal 2 4 10 4 3" xfId="1636" xr:uid="{00000000-0005-0000-0000-000061060000}"/>
    <cellStyle name="Normal 2 4 10 4 4" xfId="1637" xr:uid="{00000000-0005-0000-0000-000062060000}"/>
    <cellStyle name="Normal 2 4 10 5" xfId="1638" xr:uid="{00000000-0005-0000-0000-000063060000}"/>
    <cellStyle name="Normal 2 4 10 5 2" xfId="1639" xr:uid="{00000000-0005-0000-0000-000064060000}"/>
    <cellStyle name="Normal 2 4 10 5 3" xfId="1640" xr:uid="{00000000-0005-0000-0000-000065060000}"/>
    <cellStyle name="Normal 2 4 10 6" xfId="1641" xr:uid="{00000000-0005-0000-0000-000066060000}"/>
    <cellStyle name="Normal 2 4 10 7" xfId="1642" xr:uid="{00000000-0005-0000-0000-000067060000}"/>
    <cellStyle name="Normal 2 4 11" xfId="1643" xr:uid="{00000000-0005-0000-0000-000068060000}"/>
    <cellStyle name="Normal 2 4 11 2" xfId="1644" xr:uid="{00000000-0005-0000-0000-000069060000}"/>
    <cellStyle name="Normal 2 4 11 2 2" xfId="1645" xr:uid="{00000000-0005-0000-0000-00006A060000}"/>
    <cellStyle name="Normal 2 4 11 2 2 2" xfId="1646" xr:uid="{00000000-0005-0000-0000-00006B060000}"/>
    <cellStyle name="Normal 2 4 11 2 2 3" xfId="1647" xr:uid="{00000000-0005-0000-0000-00006C060000}"/>
    <cellStyle name="Normal 2 4 11 2 3" xfId="1648" xr:uid="{00000000-0005-0000-0000-00006D060000}"/>
    <cellStyle name="Normal 2 4 11 2 4" xfId="1649" xr:uid="{00000000-0005-0000-0000-00006E060000}"/>
    <cellStyle name="Normal 2 4 11 3" xfId="1650" xr:uid="{00000000-0005-0000-0000-00006F060000}"/>
    <cellStyle name="Normal 2 4 11 3 2" xfId="1651" xr:uid="{00000000-0005-0000-0000-000070060000}"/>
    <cellStyle name="Normal 2 4 11 3 3" xfId="1652" xr:uid="{00000000-0005-0000-0000-000071060000}"/>
    <cellStyle name="Normal 2 4 11 4" xfId="1653" xr:uid="{00000000-0005-0000-0000-000072060000}"/>
    <cellStyle name="Normal 2 4 11 5" xfId="1654" xr:uid="{00000000-0005-0000-0000-000073060000}"/>
    <cellStyle name="Normal 2 4 12" xfId="1655" xr:uid="{00000000-0005-0000-0000-000074060000}"/>
    <cellStyle name="Normal 2 4 12 2" xfId="1656" xr:uid="{00000000-0005-0000-0000-000075060000}"/>
    <cellStyle name="Normal 2 4 12 2 2" xfId="1657" xr:uid="{00000000-0005-0000-0000-000076060000}"/>
    <cellStyle name="Normal 2 4 12 2 2 2" xfId="1658" xr:uid="{00000000-0005-0000-0000-000077060000}"/>
    <cellStyle name="Normal 2 4 12 2 2 3" xfId="1659" xr:uid="{00000000-0005-0000-0000-000078060000}"/>
    <cellStyle name="Normal 2 4 12 2 3" xfId="1660" xr:uid="{00000000-0005-0000-0000-000079060000}"/>
    <cellStyle name="Normal 2 4 12 2 4" xfId="1661" xr:uid="{00000000-0005-0000-0000-00007A060000}"/>
    <cellStyle name="Normal 2 4 12 3" xfId="1662" xr:uid="{00000000-0005-0000-0000-00007B060000}"/>
    <cellStyle name="Normal 2 4 12 3 2" xfId="1663" xr:uid="{00000000-0005-0000-0000-00007C060000}"/>
    <cellStyle name="Normal 2 4 12 3 3" xfId="1664" xr:uid="{00000000-0005-0000-0000-00007D060000}"/>
    <cellStyle name="Normal 2 4 12 4" xfId="1665" xr:uid="{00000000-0005-0000-0000-00007E060000}"/>
    <cellStyle name="Normal 2 4 12 5" xfId="1666" xr:uid="{00000000-0005-0000-0000-00007F060000}"/>
    <cellStyle name="Normal 2 4 13" xfId="1667" xr:uid="{00000000-0005-0000-0000-000080060000}"/>
    <cellStyle name="Normal 2 4 13 2" xfId="1668" xr:uid="{00000000-0005-0000-0000-000081060000}"/>
    <cellStyle name="Normal 2 4 13 2 2" xfId="1669" xr:uid="{00000000-0005-0000-0000-000082060000}"/>
    <cellStyle name="Normal 2 4 13 2 2 2" xfId="1670" xr:uid="{00000000-0005-0000-0000-000083060000}"/>
    <cellStyle name="Normal 2 4 13 2 2 3" xfId="1671" xr:uid="{00000000-0005-0000-0000-000084060000}"/>
    <cellStyle name="Normal 2 4 13 2 3" xfId="1672" xr:uid="{00000000-0005-0000-0000-000085060000}"/>
    <cellStyle name="Normal 2 4 13 2 4" xfId="1673" xr:uid="{00000000-0005-0000-0000-000086060000}"/>
    <cellStyle name="Normal 2 4 13 3" xfId="1674" xr:uid="{00000000-0005-0000-0000-000087060000}"/>
    <cellStyle name="Normal 2 4 13 3 2" xfId="1675" xr:uid="{00000000-0005-0000-0000-000088060000}"/>
    <cellStyle name="Normal 2 4 13 3 3" xfId="1676" xr:uid="{00000000-0005-0000-0000-000089060000}"/>
    <cellStyle name="Normal 2 4 13 4" xfId="1677" xr:uid="{00000000-0005-0000-0000-00008A060000}"/>
    <cellStyle name="Normal 2 4 13 5" xfId="1678" xr:uid="{00000000-0005-0000-0000-00008B060000}"/>
    <cellStyle name="Normal 2 4 14" xfId="1679" xr:uid="{00000000-0005-0000-0000-00008C060000}"/>
    <cellStyle name="Normal 2 4 14 2" xfId="1680" xr:uid="{00000000-0005-0000-0000-00008D060000}"/>
    <cellStyle name="Normal 2 4 14 2 2" xfId="1681" xr:uid="{00000000-0005-0000-0000-00008E060000}"/>
    <cellStyle name="Normal 2 4 14 2 2 2" xfId="1682" xr:uid="{00000000-0005-0000-0000-00008F060000}"/>
    <cellStyle name="Normal 2 4 14 2 2 3" xfId="1683" xr:uid="{00000000-0005-0000-0000-000090060000}"/>
    <cellStyle name="Normal 2 4 14 2 3" xfId="1684" xr:uid="{00000000-0005-0000-0000-000091060000}"/>
    <cellStyle name="Normal 2 4 14 2 4" xfId="1685" xr:uid="{00000000-0005-0000-0000-000092060000}"/>
    <cellStyle name="Normal 2 4 14 3" xfId="1686" xr:uid="{00000000-0005-0000-0000-000093060000}"/>
    <cellStyle name="Normal 2 4 14 3 2" xfId="1687" xr:uid="{00000000-0005-0000-0000-000094060000}"/>
    <cellStyle name="Normal 2 4 14 3 3" xfId="1688" xr:uid="{00000000-0005-0000-0000-000095060000}"/>
    <cellStyle name="Normal 2 4 14 4" xfId="1689" xr:uid="{00000000-0005-0000-0000-000096060000}"/>
    <cellStyle name="Normal 2 4 14 5" xfId="1690" xr:uid="{00000000-0005-0000-0000-000097060000}"/>
    <cellStyle name="Normal 2 4 15" xfId="1691" xr:uid="{00000000-0005-0000-0000-000098060000}"/>
    <cellStyle name="Normal 2 4 15 2" xfId="1692" xr:uid="{00000000-0005-0000-0000-000099060000}"/>
    <cellStyle name="Normal 2 4 15 2 2" xfId="1693" xr:uid="{00000000-0005-0000-0000-00009A060000}"/>
    <cellStyle name="Normal 2 4 15 2 2 2" xfId="1694" xr:uid="{00000000-0005-0000-0000-00009B060000}"/>
    <cellStyle name="Normal 2 4 15 2 2 3" xfId="1695" xr:uid="{00000000-0005-0000-0000-00009C060000}"/>
    <cellStyle name="Normal 2 4 15 2 3" xfId="1696" xr:uid="{00000000-0005-0000-0000-00009D060000}"/>
    <cellStyle name="Normal 2 4 15 2 4" xfId="1697" xr:uid="{00000000-0005-0000-0000-00009E060000}"/>
    <cellStyle name="Normal 2 4 15 3" xfId="1698" xr:uid="{00000000-0005-0000-0000-00009F060000}"/>
    <cellStyle name="Normal 2 4 15 3 2" xfId="1699" xr:uid="{00000000-0005-0000-0000-0000A0060000}"/>
    <cellStyle name="Normal 2 4 15 3 3" xfId="1700" xr:uid="{00000000-0005-0000-0000-0000A1060000}"/>
    <cellStyle name="Normal 2 4 15 4" xfId="1701" xr:uid="{00000000-0005-0000-0000-0000A2060000}"/>
    <cellStyle name="Normal 2 4 15 5" xfId="1702" xr:uid="{00000000-0005-0000-0000-0000A3060000}"/>
    <cellStyle name="Normal 2 4 16" xfId="1703" xr:uid="{00000000-0005-0000-0000-0000A4060000}"/>
    <cellStyle name="Normal 2 4 16 2" xfId="1704" xr:uid="{00000000-0005-0000-0000-0000A5060000}"/>
    <cellStyle name="Normal 2 4 16 2 2" xfId="1705" xr:uid="{00000000-0005-0000-0000-0000A6060000}"/>
    <cellStyle name="Normal 2 4 16 2 3" xfId="1706" xr:uid="{00000000-0005-0000-0000-0000A7060000}"/>
    <cellStyle name="Normal 2 4 16 3" xfId="1707" xr:uid="{00000000-0005-0000-0000-0000A8060000}"/>
    <cellStyle name="Normal 2 4 16 4" xfId="1708" xr:uid="{00000000-0005-0000-0000-0000A9060000}"/>
    <cellStyle name="Normal 2 4 17" xfId="1709" xr:uid="{00000000-0005-0000-0000-0000AA060000}"/>
    <cellStyle name="Normal 2 4 17 2" xfId="1710" xr:uid="{00000000-0005-0000-0000-0000AB060000}"/>
    <cellStyle name="Normal 2 4 17 3" xfId="1711" xr:uid="{00000000-0005-0000-0000-0000AC060000}"/>
    <cellStyle name="Normal 2 4 18" xfId="1712" xr:uid="{00000000-0005-0000-0000-0000AD060000}"/>
    <cellStyle name="Normal 2 4 18 2" xfId="1713" xr:uid="{00000000-0005-0000-0000-0000AE060000}"/>
    <cellStyle name="Normal 2 4 19" xfId="1714" xr:uid="{00000000-0005-0000-0000-0000AF060000}"/>
    <cellStyle name="Normal 2 4 2" xfId="1715" xr:uid="{00000000-0005-0000-0000-0000B0060000}"/>
    <cellStyle name="Normal 2 4 2 10" xfId="1716" xr:uid="{00000000-0005-0000-0000-0000B1060000}"/>
    <cellStyle name="Normal 2 4 2 2" xfId="1717" xr:uid="{00000000-0005-0000-0000-0000B2060000}"/>
    <cellStyle name="Normal 2 4 2 2 2" xfId="1718" xr:uid="{00000000-0005-0000-0000-0000B3060000}"/>
    <cellStyle name="Normal 2 4 2 2 2 2" xfId="1719" xr:uid="{00000000-0005-0000-0000-0000B4060000}"/>
    <cellStyle name="Normal 2 4 2 2 2 2 2" xfId="1720" xr:uid="{00000000-0005-0000-0000-0000B5060000}"/>
    <cellStyle name="Normal 2 4 2 2 2 2 2 2" xfId="1721" xr:uid="{00000000-0005-0000-0000-0000B6060000}"/>
    <cellStyle name="Normal 2 4 2 2 2 2 2 2 2" xfId="1722" xr:uid="{00000000-0005-0000-0000-0000B7060000}"/>
    <cellStyle name="Normal 2 4 2 2 2 2 2 2 3" xfId="1723" xr:uid="{00000000-0005-0000-0000-0000B8060000}"/>
    <cellStyle name="Normal 2 4 2 2 2 2 2 3" xfId="1724" xr:uid="{00000000-0005-0000-0000-0000B9060000}"/>
    <cellStyle name="Normal 2 4 2 2 2 2 2 4" xfId="1725" xr:uid="{00000000-0005-0000-0000-0000BA060000}"/>
    <cellStyle name="Normal 2 4 2 2 2 2 3" xfId="1726" xr:uid="{00000000-0005-0000-0000-0000BB060000}"/>
    <cellStyle name="Normal 2 4 2 2 2 2 3 2" xfId="1727" xr:uid="{00000000-0005-0000-0000-0000BC060000}"/>
    <cellStyle name="Normal 2 4 2 2 2 2 3 3" xfId="1728" xr:uid="{00000000-0005-0000-0000-0000BD060000}"/>
    <cellStyle name="Normal 2 4 2 2 2 2 4" xfId="1729" xr:uid="{00000000-0005-0000-0000-0000BE060000}"/>
    <cellStyle name="Normal 2 4 2 2 2 2 5" xfId="1730" xr:uid="{00000000-0005-0000-0000-0000BF060000}"/>
    <cellStyle name="Normal 2 4 2 2 2 3" xfId="1731" xr:uid="{00000000-0005-0000-0000-0000C0060000}"/>
    <cellStyle name="Normal 2 4 2 2 2 3 2" xfId="1732" xr:uid="{00000000-0005-0000-0000-0000C1060000}"/>
    <cellStyle name="Normal 2 4 2 2 2 3 2 2" xfId="1733" xr:uid="{00000000-0005-0000-0000-0000C2060000}"/>
    <cellStyle name="Normal 2 4 2 2 2 3 2 2 2" xfId="1734" xr:uid="{00000000-0005-0000-0000-0000C3060000}"/>
    <cellStyle name="Normal 2 4 2 2 2 3 2 2 3" xfId="1735" xr:uid="{00000000-0005-0000-0000-0000C4060000}"/>
    <cellStyle name="Normal 2 4 2 2 2 3 2 3" xfId="1736" xr:uid="{00000000-0005-0000-0000-0000C5060000}"/>
    <cellStyle name="Normal 2 4 2 2 2 3 2 4" xfId="1737" xr:uid="{00000000-0005-0000-0000-0000C6060000}"/>
    <cellStyle name="Normal 2 4 2 2 2 3 3" xfId="1738" xr:uid="{00000000-0005-0000-0000-0000C7060000}"/>
    <cellStyle name="Normal 2 4 2 2 2 3 3 2" xfId="1739" xr:uid="{00000000-0005-0000-0000-0000C8060000}"/>
    <cellStyle name="Normal 2 4 2 2 2 3 3 3" xfId="1740" xr:uid="{00000000-0005-0000-0000-0000C9060000}"/>
    <cellStyle name="Normal 2 4 2 2 2 3 4" xfId="1741" xr:uid="{00000000-0005-0000-0000-0000CA060000}"/>
    <cellStyle name="Normal 2 4 2 2 2 3 5" xfId="1742" xr:uid="{00000000-0005-0000-0000-0000CB060000}"/>
    <cellStyle name="Normal 2 4 2 2 2 4" xfId="1743" xr:uid="{00000000-0005-0000-0000-0000CC060000}"/>
    <cellStyle name="Normal 2 4 2 2 2 4 2" xfId="1744" xr:uid="{00000000-0005-0000-0000-0000CD060000}"/>
    <cellStyle name="Normal 2 4 2 2 2 4 2 2" xfId="1745" xr:uid="{00000000-0005-0000-0000-0000CE060000}"/>
    <cellStyle name="Normal 2 4 2 2 2 4 2 3" xfId="1746" xr:uid="{00000000-0005-0000-0000-0000CF060000}"/>
    <cellStyle name="Normal 2 4 2 2 2 4 3" xfId="1747" xr:uid="{00000000-0005-0000-0000-0000D0060000}"/>
    <cellStyle name="Normal 2 4 2 2 2 4 4" xfId="1748" xr:uid="{00000000-0005-0000-0000-0000D1060000}"/>
    <cellStyle name="Normal 2 4 2 2 2 5" xfId="1749" xr:uid="{00000000-0005-0000-0000-0000D2060000}"/>
    <cellStyle name="Normal 2 4 2 2 2 5 2" xfId="1750" xr:uid="{00000000-0005-0000-0000-0000D3060000}"/>
    <cellStyle name="Normal 2 4 2 2 2 5 3" xfId="1751" xr:uid="{00000000-0005-0000-0000-0000D4060000}"/>
    <cellStyle name="Normal 2 4 2 2 2 6" xfId="1752" xr:uid="{00000000-0005-0000-0000-0000D5060000}"/>
    <cellStyle name="Normal 2 4 2 2 2 7" xfId="1753" xr:uid="{00000000-0005-0000-0000-0000D6060000}"/>
    <cellStyle name="Normal 2 4 2 2 3" xfId="1754" xr:uid="{00000000-0005-0000-0000-0000D7060000}"/>
    <cellStyle name="Normal 2 4 2 2 3 2" xfId="1755" xr:uid="{00000000-0005-0000-0000-0000D8060000}"/>
    <cellStyle name="Normal 2 4 2 2 3 2 2" xfId="1756" xr:uid="{00000000-0005-0000-0000-0000D9060000}"/>
    <cellStyle name="Normal 2 4 2 2 3 2 2 2" xfId="1757" xr:uid="{00000000-0005-0000-0000-0000DA060000}"/>
    <cellStyle name="Normal 2 4 2 2 3 2 2 2 2" xfId="1758" xr:uid="{00000000-0005-0000-0000-0000DB060000}"/>
    <cellStyle name="Normal 2 4 2 2 3 2 2 2 3" xfId="1759" xr:uid="{00000000-0005-0000-0000-0000DC060000}"/>
    <cellStyle name="Normal 2 4 2 2 3 2 2 3" xfId="1760" xr:uid="{00000000-0005-0000-0000-0000DD060000}"/>
    <cellStyle name="Normal 2 4 2 2 3 2 2 4" xfId="1761" xr:uid="{00000000-0005-0000-0000-0000DE060000}"/>
    <cellStyle name="Normal 2 4 2 2 3 2 3" xfId="1762" xr:uid="{00000000-0005-0000-0000-0000DF060000}"/>
    <cellStyle name="Normal 2 4 2 2 3 2 3 2" xfId="1763" xr:uid="{00000000-0005-0000-0000-0000E0060000}"/>
    <cellStyle name="Normal 2 4 2 2 3 2 3 3" xfId="1764" xr:uid="{00000000-0005-0000-0000-0000E1060000}"/>
    <cellStyle name="Normal 2 4 2 2 3 2 4" xfId="1765" xr:uid="{00000000-0005-0000-0000-0000E2060000}"/>
    <cellStyle name="Normal 2 4 2 2 3 2 5" xfId="1766" xr:uid="{00000000-0005-0000-0000-0000E3060000}"/>
    <cellStyle name="Normal 2 4 2 2 3 3" xfId="1767" xr:uid="{00000000-0005-0000-0000-0000E4060000}"/>
    <cellStyle name="Normal 2 4 2 2 3 3 2" xfId="1768" xr:uid="{00000000-0005-0000-0000-0000E5060000}"/>
    <cellStyle name="Normal 2 4 2 2 3 3 2 2" xfId="1769" xr:uid="{00000000-0005-0000-0000-0000E6060000}"/>
    <cellStyle name="Normal 2 4 2 2 3 3 2 2 2" xfId="1770" xr:uid="{00000000-0005-0000-0000-0000E7060000}"/>
    <cellStyle name="Normal 2 4 2 2 3 3 2 2 3" xfId="1771" xr:uid="{00000000-0005-0000-0000-0000E8060000}"/>
    <cellStyle name="Normal 2 4 2 2 3 3 2 3" xfId="1772" xr:uid="{00000000-0005-0000-0000-0000E9060000}"/>
    <cellStyle name="Normal 2 4 2 2 3 3 2 4" xfId="1773" xr:uid="{00000000-0005-0000-0000-0000EA060000}"/>
    <cellStyle name="Normal 2 4 2 2 3 3 3" xfId="1774" xr:uid="{00000000-0005-0000-0000-0000EB060000}"/>
    <cellStyle name="Normal 2 4 2 2 3 3 3 2" xfId="1775" xr:uid="{00000000-0005-0000-0000-0000EC060000}"/>
    <cellStyle name="Normal 2 4 2 2 3 3 3 3" xfId="1776" xr:uid="{00000000-0005-0000-0000-0000ED060000}"/>
    <cellStyle name="Normal 2 4 2 2 3 3 4" xfId="1777" xr:uid="{00000000-0005-0000-0000-0000EE060000}"/>
    <cellStyle name="Normal 2 4 2 2 3 3 5" xfId="1778" xr:uid="{00000000-0005-0000-0000-0000EF060000}"/>
    <cellStyle name="Normal 2 4 2 2 3 4" xfId="1779" xr:uid="{00000000-0005-0000-0000-0000F0060000}"/>
    <cellStyle name="Normal 2 4 2 2 3 4 2" xfId="1780" xr:uid="{00000000-0005-0000-0000-0000F1060000}"/>
    <cellStyle name="Normal 2 4 2 2 3 4 2 2" xfId="1781" xr:uid="{00000000-0005-0000-0000-0000F2060000}"/>
    <cellStyle name="Normal 2 4 2 2 3 4 2 3" xfId="1782" xr:uid="{00000000-0005-0000-0000-0000F3060000}"/>
    <cellStyle name="Normal 2 4 2 2 3 4 3" xfId="1783" xr:uid="{00000000-0005-0000-0000-0000F4060000}"/>
    <cellStyle name="Normal 2 4 2 2 3 4 4" xfId="1784" xr:uid="{00000000-0005-0000-0000-0000F5060000}"/>
    <cellStyle name="Normal 2 4 2 2 3 5" xfId="1785" xr:uid="{00000000-0005-0000-0000-0000F6060000}"/>
    <cellStyle name="Normal 2 4 2 2 3 5 2" xfId="1786" xr:uid="{00000000-0005-0000-0000-0000F7060000}"/>
    <cellStyle name="Normal 2 4 2 2 3 5 3" xfId="1787" xr:uid="{00000000-0005-0000-0000-0000F8060000}"/>
    <cellStyle name="Normal 2 4 2 2 3 6" xfId="1788" xr:uid="{00000000-0005-0000-0000-0000F9060000}"/>
    <cellStyle name="Normal 2 4 2 2 3 7" xfId="1789" xr:uid="{00000000-0005-0000-0000-0000FA060000}"/>
    <cellStyle name="Normal 2 4 2 2 4" xfId="1790" xr:uid="{00000000-0005-0000-0000-0000FB060000}"/>
    <cellStyle name="Normal 2 4 2 2 4 2" xfId="1791" xr:uid="{00000000-0005-0000-0000-0000FC060000}"/>
    <cellStyle name="Normal 2 4 2 2 4 2 2" xfId="1792" xr:uid="{00000000-0005-0000-0000-0000FD060000}"/>
    <cellStyle name="Normal 2 4 2 2 4 2 2 2" xfId="1793" xr:uid="{00000000-0005-0000-0000-0000FE060000}"/>
    <cellStyle name="Normal 2 4 2 2 4 2 2 3" xfId="1794" xr:uid="{00000000-0005-0000-0000-0000FF060000}"/>
    <cellStyle name="Normal 2 4 2 2 4 2 3" xfId="1795" xr:uid="{00000000-0005-0000-0000-000000070000}"/>
    <cellStyle name="Normal 2 4 2 2 4 2 4" xfId="1796" xr:uid="{00000000-0005-0000-0000-000001070000}"/>
    <cellStyle name="Normal 2 4 2 2 4 3" xfId="1797" xr:uid="{00000000-0005-0000-0000-000002070000}"/>
    <cellStyle name="Normal 2 4 2 2 4 3 2" xfId="1798" xr:uid="{00000000-0005-0000-0000-000003070000}"/>
    <cellStyle name="Normal 2 4 2 2 4 3 3" xfId="1799" xr:uid="{00000000-0005-0000-0000-000004070000}"/>
    <cellStyle name="Normal 2 4 2 2 4 4" xfId="1800" xr:uid="{00000000-0005-0000-0000-000005070000}"/>
    <cellStyle name="Normal 2 4 2 2 4 5" xfId="1801" xr:uid="{00000000-0005-0000-0000-000006070000}"/>
    <cellStyle name="Normal 2 4 2 2 5" xfId="1802" xr:uid="{00000000-0005-0000-0000-000007070000}"/>
    <cellStyle name="Normal 2 4 2 2 5 2" xfId="1803" xr:uid="{00000000-0005-0000-0000-000008070000}"/>
    <cellStyle name="Normal 2 4 2 2 5 2 2" xfId="1804" xr:uid="{00000000-0005-0000-0000-000009070000}"/>
    <cellStyle name="Normal 2 4 2 2 5 2 2 2" xfId="1805" xr:uid="{00000000-0005-0000-0000-00000A070000}"/>
    <cellStyle name="Normal 2 4 2 2 5 2 2 3" xfId="1806" xr:uid="{00000000-0005-0000-0000-00000B070000}"/>
    <cellStyle name="Normal 2 4 2 2 5 2 3" xfId="1807" xr:uid="{00000000-0005-0000-0000-00000C070000}"/>
    <cellStyle name="Normal 2 4 2 2 5 2 4" xfId="1808" xr:uid="{00000000-0005-0000-0000-00000D070000}"/>
    <cellStyle name="Normal 2 4 2 2 5 3" xfId="1809" xr:uid="{00000000-0005-0000-0000-00000E070000}"/>
    <cellStyle name="Normal 2 4 2 2 5 3 2" xfId="1810" xr:uid="{00000000-0005-0000-0000-00000F070000}"/>
    <cellStyle name="Normal 2 4 2 2 5 3 3" xfId="1811" xr:uid="{00000000-0005-0000-0000-000010070000}"/>
    <cellStyle name="Normal 2 4 2 2 5 4" xfId="1812" xr:uid="{00000000-0005-0000-0000-000011070000}"/>
    <cellStyle name="Normal 2 4 2 2 5 5" xfId="1813" xr:uid="{00000000-0005-0000-0000-000012070000}"/>
    <cellStyle name="Normal 2 4 2 2 6" xfId="1814" xr:uid="{00000000-0005-0000-0000-000013070000}"/>
    <cellStyle name="Normal 2 4 2 2 6 2" xfId="1815" xr:uid="{00000000-0005-0000-0000-000014070000}"/>
    <cellStyle name="Normal 2 4 2 2 6 2 2" xfId="1816" xr:uid="{00000000-0005-0000-0000-000015070000}"/>
    <cellStyle name="Normal 2 4 2 2 6 2 3" xfId="1817" xr:uid="{00000000-0005-0000-0000-000016070000}"/>
    <cellStyle name="Normal 2 4 2 2 6 3" xfId="1818" xr:uid="{00000000-0005-0000-0000-000017070000}"/>
    <cellStyle name="Normal 2 4 2 2 6 4" xfId="1819" xr:uid="{00000000-0005-0000-0000-000018070000}"/>
    <cellStyle name="Normal 2 4 2 2 7" xfId="1820" xr:uid="{00000000-0005-0000-0000-000019070000}"/>
    <cellStyle name="Normal 2 4 2 2 7 2" xfId="1821" xr:uid="{00000000-0005-0000-0000-00001A070000}"/>
    <cellStyle name="Normal 2 4 2 2 7 3" xfId="1822" xr:uid="{00000000-0005-0000-0000-00001B070000}"/>
    <cellStyle name="Normal 2 4 2 2 8" xfId="1823" xr:uid="{00000000-0005-0000-0000-00001C070000}"/>
    <cellStyle name="Normal 2 4 2 2 9" xfId="1824" xr:uid="{00000000-0005-0000-0000-00001D070000}"/>
    <cellStyle name="Normal 2 4 2 3" xfId="1825" xr:uid="{00000000-0005-0000-0000-00001E070000}"/>
    <cellStyle name="Normal 2 4 2 3 2" xfId="1826" xr:uid="{00000000-0005-0000-0000-00001F070000}"/>
    <cellStyle name="Normal 2 4 2 3 2 2" xfId="1827" xr:uid="{00000000-0005-0000-0000-000020070000}"/>
    <cellStyle name="Normal 2 4 2 3 2 2 2" xfId="1828" xr:uid="{00000000-0005-0000-0000-000021070000}"/>
    <cellStyle name="Normal 2 4 2 3 2 2 2 2" xfId="1829" xr:uid="{00000000-0005-0000-0000-000022070000}"/>
    <cellStyle name="Normal 2 4 2 3 2 2 2 3" xfId="1830" xr:uid="{00000000-0005-0000-0000-000023070000}"/>
    <cellStyle name="Normal 2 4 2 3 2 2 3" xfId="1831" xr:uid="{00000000-0005-0000-0000-000024070000}"/>
    <cellStyle name="Normal 2 4 2 3 2 2 4" xfId="1832" xr:uid="{00000000-0005-0000-0000-000025070000}"/>
    <cellStyle name="Normal 2 4 2 3 2 3" xfId="1833" xr:uid="{00000000-0005-0000-0000-000026070000}"/>
    <cellStyle name="Normal 2 4 2 3 2 3 2" xfId="1834" xr:uid="{00000000-0005-0000-0000-000027070000}"/>
    <cellStyle name="Normal 2 4 2 3 2 3 3" xfId="1835" xr:uid="{00000000-0005-0000-0000-000028070000}"/>
    <cellStyle name="Normal 2 4 2 3 2 4" xfId="1836" xr:uid="{00000000-0005-0000-0000-000029070000}"/>
    <cellStyle name="Normal 2 4 2 3 2 5" xfId="1837" xr:uid="{00000000-0005-0000-0000-00002A070000}"/>
    <cellStyle name="Normal 2 4 2 3 3" xfId="1838" xr:uid="{00000000-0005-0000-0000-00002B070000}"/>
    <cellStyle name="Normal 2 4 2 3 3 2" xfId="1839" xr:uid="{00000000-0005-0000-0000-00002C070000}"/>
    <cellStyle name="Normal 2 4 2 3 3 2 2" xfId="1840" xr:uid="{00000000-0005-0000-0000-00002D070000}"/>
    <cellStyle name="Normal 2 4 2 3 3 2 2 2" xfId="1841" xr:uid="{00000000-0005-0000-0000-00002E070000}"/>
    <cellStyle name="Normal 2 4 2 3 3 2 2 3" xfId="1842" xr:uid="{00000000-0005-0000-0000-00002F070000}"/>
    <cellStyle name="Normal 2 4 2 3 3 2 3" xfId="1843" xr:uid="{00000000-0005-0000-0000-000030070000}"/>
    <cellStyle name="Normal 2 4 2 3 3 2 4" xfId="1844" xr:uid="{00000000-0005-0000-0000-000031070000}"/>
    <cellStyle name="Normal 2 4 2 3 3 3" xfId="1845" xr:uid="{00000000-0005-0000-0000-000032070000}"/>
    <cellStyle name="Normal 2 4 2 3 3 3 2" xfId="1846" xr:uid="{00000000-0005-0000-0000-000033070000}"/>
    <cellStyle name="Normal 2 4 2 3 3 3 3" xfId="1847" xr:uid="{00000000-0005-0000-0000-000034070000}"/>
    <cellStyle name="Normal 2 4 2 3 3 4" xfId="1848" xr:uid="{00000000-0005-0000-0000-000035070000}"/>
    <cellStyle name="Normal 2 4 2 3 3 5" xfId="1849" xr:uid="{00000000-0005-0000-0000-000036070000}"/>
    <cellStyle name="Normal 2 4 2 3 4" xfId="1850" xr:uid="{00000000-0005-0000-0000-000037070000}"/>
    <cellStyle name="Normal 2 4 2 3 4 2" xfId="1851" xr:uid="{00000000-0005-0000-0000-000038070000}"/>
    <cellStyle name="Normal 2 4 2 3 4 2 2" xfId="1852" xr:uid="{00000000-0005-0000-0000-000039070000}"/>
    <cellStyle name="Normal 2 4 2 3 4 2 3" xfId="1853" xr:uid="{00000000-0005-0000-0000-00003A070000}"/>
    <cellStyle name="Normal 2 4 2 3 4 3" xfId="1854" xr:uid="{00000000-0005-0000-0000-00003B070000}"/>
    <cellStyle name="Normal 2 4 2 3 4 4" xfId="1855" xr:uid="{00000000-0005-0000-0000-00003C070000}"/>
    <cellStyle name="Normal 2 4 2 3 5" xfId="1856" xr:uid="{00000000-0005-0000-0000-00003D070000}"/>
    <cellStyle name="Normal 2 4 2 3 5 2" xfId="1857" xr:uid="{00000000-0005-0000-0000-00003E070000}"/>
    <cellStyle name="Normal 2 4 2 3 5 3" xfId="1858" xr:uid="{00000000-0005-0000-0000-00003F070000}"/>
    <cellStyle name="Normal 2 4 2 3 6" xfId="1859" xr:uid="{00000000-0005-0000-0000-000040070000}"/>
    <cellStyle name="Normal 2 4 2 3 7" xfId="1860" xr:uid="{00000000-0005-0000-0000-000041070000}"/>
    <cellStyle name="Normal 2 4 2 4" xfId="1861" xr:uid="{00000000-0005-0000-0000-000042070000}"/>
    <cellStyle name="Normal 2 4 2 4 2" xfId="1862" xr:uid="{00000000-0005-0000-0000-000043070000}"/>
    <cellStyle name="Normal 2 4 2 4 2 2" xfId="1863" xr:uid="{00000000-0005-0000-0000-000044070000}"/>
    <cellStyle name="Normal 2 4 2 4 2 2 2" xfId="1864" xr:uid="{00000000-0005-0000-0000-000045070000}"/>
    <cellStyle name="Normal 2 4 2 4 2 2 2 2" xfId="1865" xr:uid="{00000000-0005-0000-0000-000046070000}"/>
    <cellStyle name="Normal 2 4 2 4 2 2 2 3" xfId="1866" xr:uid="{00000000-0005-0000-0000-000047070000}"/>
    <cellStyle name="Normal 2 4 2 4 2 2 3" xfId="1867" xr:uid="{00000000-0005-0000-0000-000048070000}"/>
    <cellStyle name="Normal 2 4 2 4 2 2 4" xfId="1868" xr:uid="{00000000-0005-0000-0000-000049070000}"/>
    <cellStyle name="Normal 2 4 2 4 2 3" xfId="1869" xr:uid="{00000000-0005-0000-0000-00004A070000}"/>
    <cellStyle name="Normal 2 4 2 4 2 3 2" xfId="1870" xr:uid="{00000000-0005-0000-0000-00004B070000}"/>
    <cellStyle name="Normal 2 4 2 4 2 3 3" xfId="1871" xr:uid="{00000000-0005-0000-0000-00004C070000}"/>
    <cellStyle name="Normal 2 4 2 4 2 4" xfId="1872" xr:uid="{00000000-0005-0000-0000-00004D070000}"/>
    <cellStyle name="Normal 2 4 2 4 2 5" xfId="1873" xr:uid="{00000000-0005-0000-0000-00004E070000}"/>
    <cellStyle name="Normal 2 4 2 4 3" xfId="1874" xr:uid="{00000000-0005-0000-0000-00004F070000}"/>
    <cellStyle name="Normal 2 4 2 4 3 2" xfId="1875" xr:uid="{00000000-0005-0000-0000-000050070000}"/>
    <cellStyle name="Normal 2 4 2 4 3 2 2" xfId="1876" xr:uid="{00000000-0005-0000-0000-000051070000}"/>
    <cellStyle name="Normal 2 4 2 4 3 2 2 2" xfId="1877" xr:uid="{00000000-0005-0000-0000-000052070000}"/>
    <cellStyle name="Normal 2 4 2 4 3 2 2 3" xfId="1878" xr:uid="{00000000-0005-0000-0000-000053070000}"/>
    <cellStyle name="Normal 2 4 2 4 3 2 3" xfId="1879" xr:uid="{00000000-0005-0000-0000-000054070000}"/>
    <cellStyle name="Normal 2 4 2 4 3 2 4" xfId="1880" xr:uid="{00000000-0005-0000-0000-000055070000}"/>
    <cellStyle name="Normal 2 4 2 4 3 3" xfId="1881" xr:uid="{00000000-0005-0000-0000-000056070000}"/>
    <cellStyle name="Normal 2 4 2 4 3 3 2" xfId="1882" xr:uid="{00000000-0005-0000-0000-000057070000}"/>
    <cellStyle name="Normal 2 4 2 4 3 3 3" xfId="1883" xr:uid="{00000000-0005-0000-0000-000058070000}"/>
    <cellStyle name="Normal 2 4 2 4 3 4" xfId="1884" xr:uid="{00000000-0005-0000-0000-000059070000}"/>
    <cellStyle name="Normal 2 4 2 4 3 5" xfId="1885" xr:uid="{00000000-0005-0000-0000-00005A070000}"/>
    <cellStyle name="Normal 2 4 2 4 4" xfId="1886" xr:uid="{00000000-0005-0000-0000-00005B070000}"/>
    <cellStyle name="Normal 2 4 2 4 4 2" xfId="1887" xr:uid="{00000000-0005-0000-0000-00005C070000}"/>
    <cellStyle name="Normal 2 4 2 4 4 2 2" xfId="1888" xr:uid="{00000000-0005-0000-0000-00005D070000}"/>
    <cellStyle name="Normal 2 4 2 4 4 2 3" xfId="1889" xr:uid="{00000000-0005-0000-0000-00005E070000}"/>
    <cellStyle name="Normal 2 4 2 4 4 3" xfId="1890" xr:uid="{00000000-0005-0000-0000-00005F070000}"/>
    <cellStyle name="Normal 2 4 2 4 4 4" xfId="1891" xr:uid="{00000000-0005-0000-0000-000060070000}"/>
    <cellStyle name="Normal 2 4 2 4 5" xfId="1892" xr:uid="{00000000-0005-0000-0000-000061070000}"/>
    <cellStyle name="Normal 2 4 2 4 5 2" xfId="1893" xr:uid="{00000000-0005-0000-0000-000062070000}"/>
    <cellStyle name="Normal 2 4 2 4 5 3" xfId="1894" xr:uid="{00000000-0005-0000-0000-000063070000}"/>
    <cellStyle name="Normal 2 4 2 4 6" xfId="1895" xr:uid="{00000000-0005-0000-0000-000064070000}"/>
    <cellStyle name="Normal 2 4 2 4 7" xfId="1896" xr:uid="{00000000-0005-0000-0000-000065070000}"/>
    <cellStyle name="Normal 2 4 2 5" xfId="1897" xr:uid="{00000000-0005-0000-0000-000066070000}"/>
    <cellStyle name="Normal 2 4 2 5 2" xfId="1898" xr:uid="{00000000-0005-0000-0000-000067070000}"/>
    <cellStyle name="Normal 2 4 2 5 2 2" xfId="1899" xr:uid="{00000000-0005-0000-0000-000068070000}"/>
    <cellStyle name="Normal 2 4 2 5 2 2 2" xfId="1900" xr:uid="{00000000-0005-0000-0000-000069070000}"/>
    <cellStyle name="Normal 2 4 2 5 2 2 3" xfId="1901" xr:uid="{00000000-0005-0000-0000-00006A070000}"/>
    <cellStyle name="Normal 2 4 2 5 2 3" xfId="1902" xr:uid="{00000000-0005-0000-0000-00006B070000}"/>
    <cellStyle name="Normal 2 4 2 5 2 4" xfId="1903" xr:uid="{00000000-0005-0000-0000-00006C070000}"/>
    <cellStyle name="Normal 2 4 2 5 3" xfId="1904" xr:uid="{00000000-0005-0000-0000-00006D070000}"/>
    <cellStyle name="Normal 2 4 2 5 3 2" xfId="1905" xr:uid="{00000000-0005-0000-0000-00006E070000}"/>
    <cellStyle name="Normal 2 4 2 5 3 3" xfId="1906" xr:uid="{00000000-0005-0000-0000-00006F070000}"/>
    <cellStyle name="Normal 2 4 2 5 4" xfId="1907" xr:uid="{00000000-0005-0000-0000-000070070000}"/>
    <cellStyle name="Normal 2 4 2 5 5" xfId="1908" xr:uid="{00000000-0005-0000-0000-000071070000}"/>
    <cellStyle name="Normal 2 4 2 6" xfId="1909" xr:uid="{00000000-0005-0000-0000-000072070000}"/>
    <cellStyle name="Normal 2 4 2 6 2" xfId="1910" xr:uid="{00000000-0005-0000-0000-000073070000}"/>
    <cellStyle name="Normal 2 4 2 6 2 2" xfId="1911" xr:uid="{00000000-0005-0000-0000-000074070000}"/>
    <cellStyle name="Normal 2 4 2 6 2 2 2" xfId="1912" xr:uid="{00000000-0005-0000-0000-000075070000}"/>
    <cellStyle name="Normal 2 4 2 6 2 2 3" xfId="1913" xr:uid="{00000000-0005-0000-0000-000076070000}"/>
    <cellStyle name="Normal 2 4 2 6 2 3" xfId="1914" xr:uid="{00000000-0005-0000-0000-000077070000}"/>
    <cellStyle name="Normal 2 4 2 6 2 4" xfId="1915" xr:uid="{00000000-0005-0000-0000-000078070000}"/>
    <cellStyle name="Normal 2 4 2 6 3" xfId="1916" xr:uid="{00000000-0005-0000-0000-000079070000}"/>
    <cellStyle name="Normal 2 4 2 6 3 2" xfId="1917" xr:uid="{00000000-0005-0000-0000-00007A070000}"/>
    <cellStyle name="Normal 2 4 2 6 3 3" xfId="1918" xr:uid="{00000000-0005-0000-0000-00007B070000}"/>
    <cellStyle name="Normal 2 4 2 6 4" xfId="1919" xr:uid="{00000000-0005-0000-0000-00007C070000}"/>
    <cellStyle name="Normal 2 4 2 6 5" xfId="1920" xr:uid="{00000000-0005-0000-0000-00007D070000}"/>
    <cellStyle name="Normal 2 4 2 7" xfId="1921" xr:uid="{00000000-0005-0000-0000-00007E070000}"/>
    <cellStyle name="Normal 2 4 2 7 2" xfId="1922" xr:uid="{00000000-0005-0000-0000-00007F070000}"/>
    <cellStyle name="Normal 2 4 2 7 2 2" xfId="1923" xr:uid="{00000000-0005-0000-0000-000080070000}"/>
    <cellStyle name="Normal 2 4 2 7 2 3" xfId="1924" xr:uid="{00000000-0005-0000-0000-000081070000}"/>
    <cellStyle name="Normal 2 4 2 7 3" xfId="1925" xr:uid="{00000000-0005-0000-0000-000082070000}"/>
    <cellStyle name="Normal 2 4 2 7 4" xfId="1926" xr:uid="{00000000-0005-0000-0000-000083070000}"/>
    <cellStyle name="Normal 2 4 2 8" xfId="1927" xr:uid="{00000000-0005-0000-0000-000084070000}"/>
    <cellStyle name="Normal 2 4 2 8 2" xfId="1928" xr:uid="{00000000-0005-0000-0000-000085070000}"/>
    <cellStyle name="Normal 2 4 2 8 3" xfId="1929" xr:uid="{00000000-0005-0000-0000-000086070000}"/>
    <cellStyle name="Normal 2 4 2 9" xfId="1930" xr:uid="{00000000-0005-0000-0000-000087070000}"/>
    <cellStyle name="Normal 2 4 3" xfId="1931" xr:uid="{00000000-0005-0000-0000-000088070000}"/>
    <cellStyle name="Normal 2 4 3 2" xfId="1932" xr:uid="{00000000-0005-0000-0000-000089070000}"/>
    <cellStyle name="Normal 2 4 3 2 2" xfId="1933" xr:uid="{00000000-0005-0000-0000-00008A070000}"/>
    <cellStyle name="Normal 2 4 3 2 2 2" xfId="1934" xr:uid="{00000000-0005-0000-0000-00008B070000}"/>
    <cellStyle name="Normal 2 4 3 2 2 2 2" xfId="1935" xr:uid="{00000000-0005-0000-0000-00008C070000}"/>
    <cellStyle name="Normal 2 4 3 2 2 2 2 2" xfId="1936" xr:uid="{00000000-0005-0000-0000-00008D070000}"/>
    <cellStyle name="Normal 2 4 3 2 2 2 2 3" xfId="1937" xr:uid="{00000000-0005-0000-0000-00008E070000}"/>
    <cellStyle name="Normal 2 4 3 2 2 2 3" xfId="1938" xr:uid="{00000000-0005-0000-0000-00008F070000}"/>
    <cellStyle name="Normal 2 4 3 2 2 2 4" xfId="1939" xr:uid="{00000000-0005-0000-0000-000090070000}"/>
    <cellStyle name="Normal 2 4 3 2 2 3" xfId="1940" xr:uid="{00000000-0005-0000-0000-000091070000}"/>
    <cellStyle name="Normal 2 4 3 2 2 3 2" xfId="1941" xr:uid="{00000000-0005-0000-0000-000092070000}"/>
    <cellStyle name="Normal 2 4 3 2 2 3 3" xfId="1942" xr:uid="{00000000-0005-0000-0000-000093070000}"/>
    <cellStyle name="Normal 2 4 3 2 2 4" xfId="1943" xr:uid="{00000000-0005-0000-0000-000094070000}"/>
    <cellStyle name="Normal 2 4 3 2 2 5" xfId="1944" xr:uid="{00000000-0005-0000-0000-000095070000}"/>
    <cellStyle name="Normal 2 4 3 2 3" xfId="1945" xr:uid="{00000000-0005-0000-0000-000096070000}"/>
    <cellStyle name="Normal 2 4 3 2 3 2" xfId="1946" xr:uid="{00000000-0005-0000-0000-000097070000}"/>
    <cellStyle name="Normal 2 4 3 2 3 2 2" xfId="1947" xr:uid="{00000000-0005-0000-0000-000098070000}"/>
    <cellStyle name="Normal 2 4 3 2 3 2 2 2" xfId="1948" xr:uid="{00000000-0005-0000-0000-000099070000}"/>
    <cellStyle name="Normal 2 4 3 2 3 2 2 3" xfId="1949" xr:uid="{00000000-0005-0000-0000-00009A070000}"/>
    <cellStyle name="Normal 2 4 3 2 3 2 3" xfId="1950" xr:uid="{00000000-0005-0000-0000-00009B070000}"/>
    <cellStyle name="Normal 2 4 3 2 3 2 4" xfId="1951" xr:uid="{00000000-0005-0000-0000-00009C070000}"/>
    <cellStyle name="Normal 2 4 3 2 3 3" xfId="1952" xr:uid="{00000000-0005-0000-0000-00009D070000}"/>
    <cellStyle name="Normal 2 4 3 2 3 3 2" xfId="1953" xr:uid="{00000000-0005-0000-0000-00009E070000}"/>
    <cellStyle name="Normal 2 4 3 2 3 3 3" xfId="1954" xr:uid="{00000000-0005-0000-0000-00009F070000}"/>
    <cellStyle name="Normal 2 4 3 2 3 4" xfId="1955" xr:uid="{00000000-0005-0000-0000-0000A0070000}"/>
    <cellStyle name="Normal 2 4 3 2 3 5" xfId="1956" xr:uid="{00000000-0005-0000-0000-0000A1070000}"/>
    <cellStyle name="Normal 2 4 3 2 4" xfId="1957" xr:uid="{00000000-0005-0000-0000-0000A2070000}"/>
    <cellStyle name="Normal 2 4 3 2 4 2" xfId="1958" xr:uid="{00000000-0005-0000-0000-0000A3070000}"/>
    <cellStyle name="Normal 2 4 3 2 4 2 2" xfId="1959" xr:uid="{00000000-0005-0000-0000-0000A4070000}"/>
    <cellStyle name="Normal 2 4 3 2 4 2 3" xfId="1960" xr:uid="{00000000-0005-0000-0000-0000A5070000}"/>
    <cellStyle name="Normal 2 4 3 2 4 3" xfId="1961" xr:uid="{00000000-0005-0000-0000-0000A6070000}"/>
    <cellStyle name="Normal 2 4 3 2 4 4" xfId="1962" xr:uid="{00000000-0005-0000-0000-0000A7070000}"/>
    <cellStyle name="Normal 2 4 3 2 5" xfId="1963" xr:uid="{00000000-0005-0000-0000-0000A8070000}"/>
    <cellStyle name="Normal 2 4 3 2 5 2" xfId="1964" xr:uid="{00000000-0005-0000-0000-0000A9070000}"/>
    <cellStyle name="Normal 2 4 3 2 5 3" xfId="1965" xr:uid="{00000000-0005-0000-0000-0000AA070000}"/>
    <cellStyle name="Normal 2 4 3 2 6" xfId="1966" xr:uid="{00000000-0005-0000-0000-0000AB070000}"/>
    <cellStyle name="Normal 2 4 3 2 7" xfId="1967" xr:uid="{00000000-0005-0000-0000-0000AC070000}"/>
    <cellStyle name="Normal 2 4 3 3" xfId="1968" xr:uid="{00000000-0005-0000-0000-0000AD070000}"/>
    <cellStyle name="Normal 2 4 3 3 2" xfId="1969" xr:uid="{00000000-0005-0000-0000-0000AE070000}"/>
    <cellStyle name="Normal 2 4 3 3 2 2" xfId="1970" xr:uid="{00000000-0005-0000-0000-0000AF070000}"/>
    <cellStyle name="Normal 2 4 3 3 2 2 2" xfId="1971" xr:uid="{00000000-0005-0000-0000-0000B0070000}"/>
    <cellStyle name="Normal 2 4 3 3 2 2 2 2" xfId="1972" xr:uid="{00000000-0005-0000-0000-0000B1070000}"/>
    <cellStyle name="Normal 2 4 3 3 2 2 2 3" xfId="1973" xr:uid="{00000000-0005-0000-0000-0000B2070000}"/>
    <cellStyle name="Normal 2 4 3 3 2 2 3" xfId="1974" xr:uid="{00000000-0005-0000-0000-0000B3070000}"/>
    <cellStyle name="Normal 2 4 3 3 2 2 4" xfId="1975" xr:uid="{00000000-0005-0000-0000-0000B4070000}"/>
    <cellStyle name="Normal 2 4 3 3 2 3" xfId="1976" xr:uid="{00000000-0005-0000-0000-0000B5070000}"/>
    <cellStyle name="Normal 2 4 3 3 2 3 2" xfId="1977" xr:uid="{00000000-0005-0000-0000-0000B6070000}"/>
    <cellStyle name="Normal 2 4 3 3 2 3 3" xfId="1978" xr:uid="{00000000-0005-0000-0000-0000B7070000}"/>
    <cellStyle name="Normal 2 4 3 3 2 4" xfId="1979" xr:uid="{00000000-0005-0000-0000-0000B8070000}"/>
    <cellStyle name="Normal 2 4 3 3 2 5" xfId="1980" xr:uid="{00000000-0005-0000-0000-0000B9070000}"/>
    <cellStyle name="Normal 2 4 3 3 3" xfId="1981" xr:uid="{00000000-0005-0000-0000-0000BA070000}"/>
    <cellStyle name="Normal 2 4 3 3 3 2" xfId="1982" xr:uid="{00000000-0005-0000-0000-0000BB070000}"/>
    <cellStyle name="Normal 2 4 3 3 3 2 2" xfId="1983" xr:uid="{00000000-0005-0000-0000-0000BC070000}"/>
    <cellStyle name="Normal 2 4 3 3 3 2 2 2" xfId="1984" xr:uid="{00000000-0005-0000-0000-0000BD070000}"/>
    <cellStyle name="Normal 2 4 3 3 3 2 2 3" xfId="1985" xr:uid="{00000000-0005-0000-0000-0000BE070000}"/>
    <cellStyle name="Normal 2 4 3 3 3 2 3" xfId="1986" xr:uid="{00000000-0005-0000-0000-0000BF070000}"/>
    <cellStyle name="Normal 2 4 3 3 3 2 4" xfId="1987" xr:uid="{00000000-0005-0000-0000-0000C0070000}"/>
    <cellStyle name="Normal 2 4 3 3 3 3" xfId="1988" xr:uid="{00000000-0005-0000-0000-0000C1070000}"/>
    <cellStyle name="Normal 2 4 3 3 3 3 2" xfId="1989" xr:uid="{00000000-0005-0000-0000-0000C2070000}"/>
    <cellStyle name="Normal 2 4 3 3 3 3 3" xfId="1990" xr:uid="{00000000-0005-0000-0000-0000C3070000}"/>
    <cellStyle name="Normal 2 4 3 3 3 4" xfId="1991" xr:uid="{00000000-0005-0000-0000-0000C4070000}"/>
    <cellStyle name="Normal 2 4 3 3 3 5" xfId="1992" xr:uid="{00000000-0005-0000-0000-0000C5070000}"/>
    <cellStyle name="Normal 2 4 3 3 4" xfId="1993" xr:uid="{00000000-0005-0000-0000-0000C6070000}"/>
    <cellStyle name="Normal 2 4 3 3 4 2" xfId="1994" xr:uid="{00000000-0005-0000-0000-0000C7070000}"/>
    <cellStyle name="Normal 2 4 3 3 4 2 2" xfId="1995" xr:uid="{00000000-0005-0000-0000-0000C8070000}"/>
    <cellStyle name="Normal 2 4 3 3 4 2 3" xfId="1996" xr:uid="{00000000-0005-0000-0000-0000C9070000}"/>
    <cellStyle name="Normal 2 4 3 3 4 3" xfId="1997" xr:uid="{00000000-0005-0000-0000-0000CA070000}"/>
    <cellStyle name="Normal 2 4 3 3 4 4" xfId="1998" xr:uid="{00000000-0005-0000-0000-0000CB070000}"/>
    <cellStyle name="Normal 2 4 3 3 5" xfId="1999" xr:uid="{00000000-0005-0000-0000-0000CC070000}"/>
    <cellStyle name="Normal 2 4 3 3 5 2" xfId="2000" xr:uid="{00000000-0005-0000-0000-0000CD070000}"/>
    <cellStyle name="Normal 2 4 3 3 5 3" xfId="2001" xr:uid="{00000000-0005-0000-0000-0000CE070000}"/>
    <cellStyle name="Normal 2 4 3 3 6" xfId="2002" xr:uid="{00000000-0005-0000-0000-0000CF070000}"/>
    <cellStyle name="Normal 2 4 3 3 7" xfId="2003" xr:uid="{00000000-0005-0000-0000-0000D0070000}"/>
    <cellStyle name="Normal 2 4 3 4" xfId="2004" xr:uid="{00000000-0005-0000-0000-0000D1070000}"/>
    <cellStyle name="Normal 2 4 3 4 2" xfId="2005" xr:uid="{00000000-0005-0000-0000-0000D2070000}"/>
    <cellStyle name="Normal 2 4 3 4 2 2" xfId="2006" xr:uid="{00000000-0005-0000-0000-0000D3070000}"/>
    <cellStyle name="Normal 2 4 3 4 2 2 2" xfId="2007" xr:uid="{00000000-0005-0000-0000-0000D4070000}"/>
    <cellStyle name="Normal 2 4 3 4 2 2 3" xfId="2008" xr:uid="{00000000-0005-0000-0000-0000D5070000}"/>
    <cellStyle name="Normal 2 4 3 4 2 3" xfId="2009" xr:uid="{00000000-0005-0000-0000-0000D6070000}"/>
    <cellStyle name="Normal 2 4 3 4 2 4" xfId="2010" xr:uid="{00000000-0005-0000-0000-0000D7070000}"/>
    <cellStyle name="Normal 2 4 3 4 3" xfId="2011" xr:uid="{00000000-0005-0000-0000-0000D8070000}"/>
    <cellStyle name="Normal 2 4 3 4 3 2" xfId="2012" xr:uid="{00000000-0005-0000-0000-0000D9070000}"/>
    <cellStyle name="Normal 2 4 3 4 3 3" xfId="2013" xr:uid="{00000000-0005-0000-0000-0000DA070000}"/>
    <cellStyle name="Normal 2 4 3 4 4" xfId="2014" xr:uid="{00000000-0005-0000-0000-0000DB070000}"/>
    <cellStyle name="Normal 2 4 3 4 5" xfId="2015" xr:uid="{00000000-0005-0000-0000-0000DC070000}"/>
    <cellStyle name="Normal 2 4 3 5" xfId="2016" xr:uid="{00000000-0005-0000-0000-0000DD070000}"/>
    <cellStyle name="Normal 2 4 3 5 2" xfId="2017" xr:uid="{00000000-0005-0000-0000-0000DE070000}"/>
    <cellStyle name="Normal 2 4 3 5 2 2" xfId="2018" xr:uid="{00000000-0005-0000-0000-0000DF070000}"/>
    <cellStyle name="Normal 2 4 3 5 2 2 2" xfId="2019" xr:uid="{00000000-0005-0000-0000-0000E0070000}"/>
    <cellStyle name="Normal 2 4 3 5 2 2 3" xfId="2020" xr:uid="{00000000-0005-0000-0000-0000E1070000}"/>
    <cellStyle name="Normal 2 4 3 5 2 3" xfId="2021" xr:uid="{00000000-0005-0000-0000-0000E2070000}"/>
    <cellStyle name="Normal 2 4 3 5 2 4" xfId="2022" xr:uid="{00000000-0005-0000-0000-0000E3070000}"/>
    <cellStyle name="Normal 2 4 3 5 3" xfId="2023" xr:uid="{00000000-0005-0000-0000-0000E4070000}"/>
    <cellStyle name="Normal 2 4 3 5 3 2" xfId="2024" xr:uid="{00000000-0005-0000-0000-0000E5070000}"/>
    <cellStyle name="Normal 2 4 3 5 3 3" xfId="2025" xr:uid="{00000000-0005-0000-0000-0000E6070000}"/>
    <cellStyle name="Normal 2 4 3 5 4" xfId="2026" xr:uid="{00000000-0005-0000-0000-0000E7070000}"/>
    <cellStyle name="Normal 2 4 3 5 5" xfId="2027" xr:uid="{00000000-0005-0000-0000-0000E8070000}"/>
    <cellStyle name="Normal 2 4 3 6" xfId="2028" xr:uid="{00000000-0005-0000-0000-0000E9070000}"/>
    <cellStyle name="Normal 2 4 3 6 2" xfId="2029" xr:uid="{00000000-0005-0000-0000-0000EA070000}"/>
    <cellStyle name="Normal 2 4 3 6 2 2" xfId="2030" xr:uid="{00000000-0005-0000-0000-0000EB070000}"/>
    <cellStyle name="Normal 2 4 3 6 2 3" xfId="2031" xr:uid="{00000000-0005-0000-0000-0000EC070000}"/>
    <cellStyle name="Normal 2 4 3 6 3" xfId="2032" xr:uid="{00000000-0005-0000-0000-0000ED070000}"/>
    <cellStyle name="Normal 2 4 3 6 4" xfId="2033" xr:uid="{00000000-0005-0000-0000-0000EE070000}"/>
    <cellStyle name="Normal 2 4 3 7" xfId="2034" xr:uid="{00000000-0005-0000-0000-0000EF070000}"/>
    <cellStyle name="Normal 2 4 3 7 2" xfId="2035" xr:uid="{00000000-0005-0000-0000-0000F0070000}"/>
    <cellStyle name="Normal 2 4 3 7 3" xfId="2036" xr:uid="{00000000-0005-0000-0000-0000F1070000}"/>
    <cellStyle name="Normal 2 4 3 8" xfId="2037" xr:uid="{00000000-0005-0000-0000-0000F2070000}"/>
    <cellStyle name="Normal 2 4 3 9" xfId="2038" xr:uid="{00000000-0005-0000-0000-0000F3070000}"/>
    <cellStyle name="Normal 2 4 4" xfId="2039" xr:uid="{00000000-0005-0000-0000-0000F4070000}"/>
    <cellStyle name="Normal 2 4 4 2" xfId="2040" xr:uid="{00000000-0005-0000-0000-0000F5070000}"/>
    <cellStyle name="Normal 2 4 4 2 2" xfId="2041" xr:uid="{00000000-0005-0000-0000-0000F6070000}"/>
    <cellStyle name="Normal 2 4 4 2 2 2" xfId="2042" xr:uid="{00000000-0005-0000-0000-0000F7070000}"/>
    <cellStyle name="Normal 2 4 4 2 2 2 2" xfId="2043" xr:uid="{00000000-0005-0000-0000-0000F8070000}"/>
    <cellStyle name="Normal 2 4 4 2 2 2 2 2" xfId="2044" xr:uid="{00000000-0005-0000-0000-0000F9070000}"/>
    <cellStyle name="Normal 2 4 4 2 2 2 2 3" xfId="2045" xr:uid="{00000000-0005-0000-0000-0000FA070000}"/>
    <cellStyle name="Normal 2 4 4 2 2 2 3" xfId="2046" xr:uid="{00000000-0005-0000-0000-0000FB070000}"/>
    <cellStyle name="Normal 2 4 4 2 2 2 4" xfId="2047" xr:uid="{00000000-0005-0000-0000-0000FC070000}"/>
    <cellStyle name="Normal 2 4 4 2 2 3" xfId="2048" xr:uid="{00000000-0005-0000-0000-0000FD070000}"/>
    <cellStyle name="Normal 2 4 4 2 2 3 2" xfId="2049" xr:uid="{00000000-0005-0000-0000-0000FE070000}"/>
    <cellStyle name="Normal 2 4 4 2 2 3 3" xfId="2050" xr:uid="{00000000-0005-0000-0000-0000FF070000}"/>
    <cellStyle name="Normal 2 4 4 2 2 4" xfId="2051" xr:uid="{00000000-0005-0000-0000-000000080000}"/>
    <cellStyle name="Normal 2 4 4 2 2 5" xfId="2052" xr:uid="{00000000-0005-0000-0000-000001080000}"/>
    <cellStyle name="Normal 2 4 4 2 3" xfId="2053" xr:uid="{00000000-0005-0000-0000-000002080000}"/>
    <cellStyle name="Normal 2 4 4 2 3 2" xfId="2054" xr:uid="{00000000-0005-0000-0000-000003080000}"/>
    <cellStyle name="Normal 2 4 4 2 3 2 2" xfId="2055" xr:uid="{00000000-0005-0000-0000-000004080000}"/>
    <cellStyle name="Normal 2 4 4 2 3 2 2 2" xfId="2056" xr:uid="{00000000-0005-0000-0000-000005080000}"/>
    <cellStyle name="Normal 2 4 4 2 3 2 2 3" xfId="2057" xr:uid="{00000000-0005-0000-0000-000006080000}"/>
    <cellStyle name="Normal 2 4 4 2 3 2 3" xfId="2058" xr:uid="{00000000-0005-0000-0000-000007080000}"/>
    <cellStyle name="Normal 2 4 4 2 3 2 4" xfId="2059" xr:uid="{00000000-0005-0000-0000-000008080000}"/>
    <cellStyle name="Normal 2 4 4 2 3 3" xfId="2060" xr:uid="{00000000-0005-0000-0000-000009080000}"/>
    <cellStyle name="Normal 2 4 4 2 3 3 2" xfId="2061" xr:uid="{00000000-0005-0000-0000-00000A080000}"/>
    <cellStyle name="Normal 2 4 4 2 3 3 3" xfId="2062" xr:uid="{00000000-0005-0000-0000-00000B080000}"/>
    <cellStyle name="Normal 2 4 4 2 3 4" xfId="2063" xr:uid="{00000000-0005-0000-0000-00000C080000}"/>
    <cellStyle name="Normal 2 4 4 2 3 5" xfId="2064" xr:uid="{00000000-0005-0000-0000-00000D080000}"/>
    <cellStyle name="Normal 2 4 4 2 4" xfId="2065" xr:uid="{00000000-0005-0000-0000-00000E080000}"/>
    <cellStyle name="Normal 2 4 4 2 4 2" xfId="2066" xr:uid="{00000000-0005-0000-0000-00000F080000}"/>
    <cellStyle name="Normal 2 4 4 2 4 2 2" xfId="2067" xr:uid="{00000000-0005-0000-0000-000010080000}"/>
    <cellStyle name="Normal 2 4 4 2 4 2 3" xfId="2068" xr:uid="{00000000-0005-0000-0000-000011080000}"/>
    <cellStyle name="Normal 2 4 4 2 4 3" xfId="2069" xr:uid="{00000000-0005-0000-0000-000012080000}"/>
    <cellStyle name="Normal 2 4 4 2 4 4" xfId="2070" xr:uid="{00000000-0005-0000-0000-000013080000}"/>
    <cellStyle name="Normal 2 4 4 2 5" xfId="2071" xr:uid="{00000000-0005-0000-0000-000014080000}"/>
    <cellStyle name="Normal 2 4 4 2 5 2" xfId="2072" xr:uid="{00000000-0005-0000-0000-000015080000}"/>
    <cellStyle name="Normal 2 4 4 2 5 3" xfId="2073" xr:uid="{00000000-0005-0000-0000-000016080000}"/>
    <cellStyle name="Normal 2 4 4 2 6" xfId="2074" xr:uid="{00000000-0005-0000-0000-000017080000}"/>
    <cellStyle name="Normal 2 4 4 2 7" xfId="2075" xr:uid="{00000000-0005-0000-0000-000018080000}"/>
    <cellStyle name="Normal 2 4 4 3" xfId="2076" xr:uid="{00000000-0005-0000-0000-000019080000}"/>
    <cellStyle name="Normal 2 4 4 3 2" xfId="2077" xr:uid="{00000000-0005-0000-0000-00001A080000}"/>
    <cellStyle name="Normal 2 4 4 3 2 2" xfId="2078" xr:uid="{00000000-0005-0000-0000-00001B080000}"/>
    <cellStyle name="Normal 2 4 4 3 2 2 2" xfId="2079" xr:uid="{00000000-0005-0000-0000-00001C080000}"/>
    <cellStyle name="Normal 2 4 4 3 2 2 2 2" xfId="2080" xr:uid="{00000000-0005-0000-0000-00001D080000}"/>
    <cellStyle name="Normal 2 4 4 3 2 2 2 3" xfId="2081" xr:uid="{00000000-0005-0000-0000-00001E080000}"/>
    <cellStyle name="Normal 2 4 4 3 2 2 3" xfId="2082" xr:uid="{00000000-0005-0000-0000-00001F080000}"/>
    <cellStyle name="Normal 2 4 4 3 2 2 4" xfId="2083" xr:uid="{00000000-0005-0000-0000-000020080000}"/>
    <cellStyle name="Normal 2 4 4 3 2 3" xfId="2084" xr:uid="{00000000-0005-0000-0000-000021080000}"/>
    <cellStyle name="Normal 2 4 4 3 2 3 2" xfId="2085" xr:uid="{00000000-0005-0000-0000-000022080000}"/>
    <cellStyle name="Normal 2 4 4 3 2 3 3" xfId="2086" xr:uid="{00000000-0005-0000-0000-000023080000}"/>
    <cellStyle name="Normal 2 4 4 3 2 4" xfId="2087" xr:uid="{00000000-0005-0000-0000-000024080000}"/>
    <cellStyle name="Normal 2 4 4 3 2 5" xfId="2088" xr:uid="{00000000-0005-0000-0000-000025080000}"/>
    <cellStyle name="Normal 2 4 4 3 3" xfId="2089" xr:uid="{00000000-0005-0000-0000-000026080000}"/>
    <cellStyle name="Normal 2 4 4 3 3 2" xfId="2090" xr:uid="{00000000-0005-0000-0000-000027080000}"/>
    <cellStyle name="Normal 2 4 4 3 3 2 2" xfId="2091" xr:uid="{00000000-0005-0000-0000-000028080000}"/>
    <cellStyle name="Normal 2 4 4 3 3 2 2 2" xfId="2092" xr:uid="{00000000-0005-0000-0000-000029080000}"/>
    <cellStyle name="Normal 2 4 4 3 3 2 2 3" xfId="2093" xr:uid="{00000000-0005-0000-0000-00002A080000}"/>
    <cellStyle name="Normal 2 4 4 3 3 2 3" xfId="2094" xr:uid="{00000000-0005-0000-0000-00002B080000}"/>
    <cellStyle name="Normal 2 4 4 3 3 2 4" xfId="2095" xr:uid="{00000000-0005-0000-0000-00002C080000}"/>
    <cellStyle name="Normal 2 4 4 3 3 3" xfId="2096" xr:uid="{00000000-0005-0000-0000-00002D080000}"/>
    <cellStyle name="Normal 2 4 4 3 3 3 2" xfId="2097" xr:uid="{00000000-0005-0000-0000-00002E080000}"/>
    <cellStyle name="Normal 2 4 4 3 3 3 3" xfId="2098" xr:uid="{00000000-0005-0000-0000-00002F080000}"/>
    <cellStyle name="Normal 2 4 4 3 3 4" xfId="2099" xr:uid="{00000000-0005-0000-0000-000030080000}"/>
    <cellStyle name="Normal 2 4 4 3 3 5" xfId="2100" xr:uid="{00000000-0005-0000-0000-000031080000}"/>
    <cellStyle name="Normal 2 4 4 3 4" xfId="2101" xr:uid="{00000000-0005-0000-0000-000032080000}"/>
    <cellStyle name="Normal 2 4 4 3 4 2" xfId="2102" xr:uid="{00000000-0005-0000-0000-000033080000}"/>
    <cellStyle name="Normal 2 4 4 3 4 2 2" xfId="2103" xr:uid="{00000000-0005-0000-0000-000034080000}"/>
    <cellStyle name="Normal 2 4 4 3 4 2 3" xfId="2104" xr:uid="{00000000-0005-0000-0000-000035080000}"/>
    <cellStyle name="Normal 2 4 4 3 4 3" xfId="2105" xr:uid="{00000000-0005-0000-0000-000036080000}"/>
    <cellStyle name="Normal 2 4 4 3 4 4" xfId="2106" xr:uid="{00000000-0005-0000-0000-000037080000}"/>
    <cellStyle name="Normal 2 4 4 3 5" xfId="2107" xr:uid="{00000000-0005-0000-0000-000038080000}"/>
    <cellStyle name="Normal 2 4 4 3 5 2" xfId="2108" xr:uid="{00000000-0005-0000-0000-000039080000}"/>
    <cellStyle name="Normal 2 4 4 3 5 3" xfId="2109" xr:uid="{00000000-0005-0000-0000-00003A080000}"/>
    <cellStyle name="Normal 2 4 4 3 6" xfId="2110" xr:uid="{00000000-0005-0000-0000-00003B080000}"/>
    <cellStyle name="Normal 2 4 4 3 7" xfId="2111" xr:uid="{00000000-0005-0000-0000-00003C080000}"/>
    <cellStyle name="Normal 2 4 4 4" xfId="2112" xr:uid="{00000000-0005-0000-0000-00003D080000}"/>
    <cellStyle name="Normal 2 4 4 4 2" xfId="2113" xr:uid="{00000000-0005-0000-0000-00003E080000}"/>
    <cellStyle name="Normal 2 4 4 4 2 2" xfId="2114" xr:uid="{00000000-0005-0000-0000-00003F080000}"/>
    <cellStyle name="Normal 2 4 4 4 2 2 2" xfId="2115" xr:uid="{00000000-0005-0000-0000-000040080000}"/>
    <cellStyle name="Normal 2 4 4 4 2 2 3" xfId="2116" xr:uid="{00000000-0005-0000-0000-000041080000}"/>
    <cellStyle name="Normal 2 4 4 4 2 3" xfId="2117" xr:uid="{00000000-0005-0000-0000-000042080000}"/>
    <cellStyle name="Normal 2 4 4 4 2 4" xfId="2118" xr:uid="{00000000-0005-0000-0000-000043080000}"/>
    <cellStyle name="Normal 2 4 4 4 3" xfId="2119" xr:uid="{00000000-0005-0000-0000-000044080000}"/>
    <cellStyle name="Normal 2 4 4 4 3 2" xfId="2120" xr:uid="{00000000-0005-0000-0000-000045080000}"/>
    <cellStyle name="Normal 2 4 4 4 3 3" xfId="2121" xr:uid="{00000000-0005-0000-0000-000046080000}"/>
    <cellStyle name="Normal 2 4 4 4 4" xfId="2122" xr:uid="{00000000-0005-0000-0000-000047080000}"/>
    <cellStyle name="Normal 2 4 4 4 5" xfId="2123" xr:uid="{00000000-0005-0000-0000-000048080000}"/>
    <cellStyle name="Normal 2 4 4 5" xfId="2124" xr:uid="{00000000-0005-0000-0000-000049080000}"/>
    <cellStyle name="Normal 2 4 4 5 2" xfId="2125" xr:uid="{00000000-0005-0000-0000-00004A080000}"/>
    <cellStyle name="Normal 2 4 4 5 2 2" xfId="2126" xr:uid="{00000000-0005-0000-0000-00004B080000}"/>
    <cellStyle name="Normal 2 4 4 5 2 2 2" xfId="2127" xr:uid="{00000000-0005-0000-0000-00004C080000}"/>
    <cellStyle name="Normal 2 4 4 5 2 2 3" xfId="2128" xr:uid="{00000000-0005-0000-0000-00004D080000}"/>
    <cellStyle name="Normal 2 4 4 5 2 3" xfId="2129" xr:uid="{00000000-0005-0000-0000-00004E080000}"/>
    <cellStyle name="Normal 2 4 4 5 2 4" xfId="2130" xr:uid="{00000000-0005-0000-0000-00004F080000}"/>
    <cellStyle name="Normal 2 4 4 5 3" xfId="2131" xr:uid="{00000000-0005-0000-0000-000050080000}"/>
    <cellStyle name="Normal 2 4 4 5 3 2" xfId="2132" xr:uid="{00000000-0005-0000-0000-000051080000}"/>
    <cellStyle name="Normal 2 4 4 5 3 3" xfId="2133" xr:uid="{00000000-0005-0000-0000-000052080000}"/>
    <cellStyle name="Normal 2 4 4 5 4" xfId="2134" xr:uid="{00000000-0005-0000-0000-000053080000}"/>
    <cellStyle name="Normal 2 4 4 5 5" xfId="2135" xr:uid="{00000000-0005-0000-0000-000054080000}"/>
    <cellStyle name="Normal 2 4 4 6" xfId="2136" xr:uid="{00000000-0005-0000-0000-000055080000}"/>
    <cellStyle name="Normal 2 4 4 6 2" xfId="2137" xr:uid="{00000000-0005-0000-0000-000056080000}"/>
    <cellStyle name="Normal 2 4 4 6 2 2" xfId="2138" xr:uid="{00000000-0005-0000-0000-000057080000}"/>
    <cellStyle name="Normal 2 4 4 6 2 3" xfId="2139" xr:uid="{00000000-0005-0000-0000-000058080000}"/>
    <cellStyle name="Normal 2 4 4 6 3" xfId="2140" xr:uid="{00000000-0005-0000-0000-000059080000}"/>
    <cellStyle name="Normal 2 4 4 6 4" xfId="2141" xr:uid="{00000000-0005-0000-0000-00005A080000}"/>
    <cellStyle name="Normal 2 4 4 7" xfId="2142" xr:uid="{00000000-0005-0000-0000-00005B080000}"/>
    <cellStyle name="Normal 2 4 4 7 2" xfId="2143" xr:uid="{00000000-0005-0000-0000-00005C080000}"/>
    <cellStyle name="Normal 2 4 4 7 3" xfId="2144" xr:uid="{00000000-0005-0000-0000-00005D080000}"/>
    <cellStyle name="Normal 2 4 4 8" xfId="2145" xr:uid="{00000000-0005-0000-0000-00005E080000}"/>
    <cellStyle name="Normal 2 4 4 9" xfId="2146" xr:uid="{00000000-0005-0000-0000-00005F080000}"/>
    <cellStyle name="Normal 2 4 5" xfId="2147" xr:uid="{00000000-0005-0000-0000-000060080000}"/>
    <cellStyle name="Normal 2 4 5 2" xfId="2148" xr:uid="{00000000-0005-0000-0000-000061080000}"/>
    <cellStyle name="Normal 2 4 5 2 2" xfId="2149" xr:uid="{00000000-0005-0000-0000-000062080000}"/>
    <cellStyle name="Normal 2 4 5 2 2 2" xfId="2150" xr:uid="{00000000-0005-0000-0000-000063080000}"/>
    <cellStyle name="Normal 2 4 5 2 2 2 2" xfId="2151" xr:uid="{00000000-0005-0000-0000-000064080000}"/>
    <cellStyle name="Normal 2 4 5 2 2 2 3" xfId="2152" xr:uid="{00000000-0005-0000-0000-000065080000}"/>
    <cellStyle name="Normal 2 4 5 2 2 3" xfId="2153" xr:uid="{00000000-0005-0000-0000-000066080000}"/>
    <cellStyle name="Normal 2 4 5 2 2 4" xfId="2154" xr:uid="{00000000-0005-0000-0000-000067080000}"/>
    <cellStyle name="Normal 2 4 5 2 3" xfId="2155" xr:uid="{00000000-0005-0000-0000-000068080000}"/>
    <cellStyle name="Normal 2 4 5 2 3 2" xfId="2156" xr:uid="{00000000-0005-0000-0000-000069080000}"/>
    <cellStyle name="Normal 2 4 5 2 3 3" xfId="2157" xr:uid="{00000000-0005-0000-0000-00006A080000}"/>
    <cellStyle name="Normal 2 4 5 2 4" xfId="2158" xr:uid="{00000000-0005-0000-0000-00006B080000}"/>
    <cellStyle name="Normal 2 4 5 2 5" xfId="2159" xr:uid="{00000000-0005-0000-0000-00006C080000}"/>
    <cellStyle name="Normal 2 4 5 3" xfId="2160" xr:uid="{00000000-0005-0000-0000-00006D080000}"/>
    <cellStyle name="Normal 2 4 5 3 2" xfId="2161" xr:uid="{00000000-0005-0000-0000-00006E080000}"/>
    <cellStyle name="Normal 2 4 5 3 2 2" xfId="2162" xr:uid="{00000000-0005-0000-0000-00006F080000}"/>
    <cellStyle name="Normal 2 4 5 3 2 2 2" xfId="2163" xr:uid="{00000000-0005-0000-0000-000070080000}"/>
    <cellStyle name="Normal 2 4 5 3 2 2 3" xfId="2164" xr:uid="{00000000-0005-0000-0000-000071080000}"/>
    <cellStyle name="Normal 2 4 5 3 2 3" xfId="2165" xr:uid="{00000000-0005-0000-0000-000072080000}"/>
    <cellStyle name="Normal 2 4 5 3 2 4" xfId="2166" xr:uid="{00000000-0005-0000-0000-000073080000}"/>
    <cellStyle name="Normal 2 4 5 3 3" xfId="2167" xr:uid="{00000000-0005-0000-0000-000074080000}"/>
    <cellStyle name="Normal 2 4 5 3 3 2" xfId="2168" xr:uid="{00000000-0005-0000-0000-000075080000}"/>
    <cellStyle name="Normal 2 4 5 3 3 3" xfId="2169" xr:uid="{00000000-0005-0000-0000-000076080000}"/>
    <cellStyle name="Normal 2 4 5 3 4" xfId="2170" xr:uid="{00000000-0005-0000-0000-000077080000}"/>
    <cellStyle name="Normal 2 4 5 3 5" xfId="2171" xr:uid="{00000000-0005-0000-0000-000078080000}"/>
    <cellStyle name="Normal 2 4 5 4" xfId="2172" xr:uid="{00000000-0005-0000-0000-000079080000}"/>
    <cellStyle name="Normal 2 4 5 4 2" xfId="2173" xr:uid="{00000000-0005-0000-0000-00007A080000}"/>
    <cellStyle name="Normal 2 4 5 4 2 2" xfId="2174" xr:uid="{00000000-0005-0000-0000-00007B080000}"/>
    <cellStyle name="Normal 2 4 5 4 2 3" xfId="2175" xr:uid="{00000000-0005-0000-0000-00007C080000}"/>
    <cellStyle name="Normal 2 4 5 4 3" xfId="2176" xr:uid="{00000000-0005-0000-0000-00007D080000}"/>
    <cellStyle name="Normal 2 4 5 4 4" xfId="2177" xr:uid="{00000000-0005-0000-0000-00007E080000}"/>
    <cellStyle name="Normal 2 4 5 5" xfId="2178" xr:uid="{00000000-0005-0000-0000-00007F080000}"/>
    <cellStyle name="Normal 2 4 5 5 2" xfId="2179" xr:uid="{00000000-0005-0000-0000-000080080000}"/>
    <cellStyle name="Normal 2 4 5 5 3" xfId="2180" xr:uid="{00000000-0005-0000-0000-000081080000}"/>
    <cellStyle name="Normal 2 4 5 6" xfId="2181" xr:uid="{00000000-0005-0000-0000-000082080000}"/>
    <cellStyle name="Normal 2 4 5 7" xfId="2182" xr:uid="{00000000-0005-0000-0000-000083080000}"/>
    <cellStyle name="Normal 2 4 6" xfId="2183" xr:uid="{00000000-0005-0000-0000-000084080000}"/>
    <cellStyle name="Normal 2 4 6 2" xfId="2184" xr:uid="{00000000-0005-0000-0000-000085080000}"/>
    <cellStyle name="Normal 2 4 6 2 2" xfId="2185" xr:uid="{00000000-0005-0000-0000-000086080000}"/>
    <cellStyle name="Normal 2 4 6 2 2 2" xfId="2186" xr:uid="{00000000-0005-0000-0000-000087080000}"/>
    <cellStyle name="Normal 2 4 6 2 2 2 2" xfId="2187" xr:uid="{00000000-0005-0000-0000-000088080000}"/>
    <cellStyle name="Normal 2 4 6 2 2 2 3" xfId="2188" xr:uid="{00000000-0005-0000-0000-000089080000}"/>
    <cellStyle name="Normal 2 4 6 2 2 3" xfId="2189" xr:uid="{00000000-0005-0000-0000-00008A080000}"/>
    <cellStyle name="Normal 2 4 6 2 2 4" xfId="2190" xr:uid="{00000000-0005-0000-0000-00008B080000}"/>
    <cellStyle name="Normal 2 4 6 2 3" xfId="2191" xr:uid="{00000000-0005-0000-0000-00008C080000}"/>
    <cellStyle name="Normal 2 4 6 2 3 2" xfId="2192" xr:uid="{00000000-0005-0000-0000-00008D080000}"/>
    <cellStyle name="Normal 2 4 6 2 3 3" xfId="2193" xr:uid="{00000000-0005-0000-0000-00008E080000}"/>
    <cellStyle name="Normal 2 4 6 2 4" xfId="2194" xr:uid="{00000000-0005-0000-0000-00008F080000}"/>
    <cellStyle name="Normal 2 4 6 2 5" xfId="2195" xr:uid="{00000000-0005-0000-0000-000090080000}"/>
    <cellStyle name="Normal 2 4 6 3" xfId="2196" xr:uid="{00000000-0005-0000-0000-000091080000}"/>
    <cellStyle name="Normal 2 4 6 3 2" xfId="2197" xr:uid="{00000000-0005-0000-0000-000092080000}"/>
    <cellStyle name="Normal 2 4 6 3 2 2" xfId="2198" xr:uid="{00000000-0005-0000-0000-000093080000}"/>
    <cellStyle name="Normal 2 4 6 3 2 2 2" xfId="2199" xr:uid="{00000000-0005-0000-0000-000094080000}"/>
    <cellStyle name="Normal 2 4 6 3 2 2 3" xfId="2200" xr:uid="{00000000-0005-0000-0000-000095080000}"/>
    <cellStyle name="Normal 2 4 6 3 2 3" xfId="2201" xr:uid="{00000000-0005-0000-0000-000096080000}"/>
    <cellStyle name="Normal 2 4 6 3 2 4" xfId="2202" xr:uid="{00000000-0005-0000-0000-000097080000}"/>
    <cellStyle name="Normal 2 4 6 3 3" xfId="2203" xr:uid="{00000000-0005-0000-0000-000098080000}"/>
    <cellStyle name="Normal 2 4 6 3 3 2" xfId="2204" xr:uid="{00000000-0005-0000-0000-000099080000}"/>
    <cellStyle name="Normal 2 4 6 3 3 3" xfId="2205" xr:uid="{00000000-0005-0000-0000-00009A080000}"/>
    <cellStyle name="Normal 2 4 6 3 4" xfId="2206" xr:uid="{00000000-0005-0000-0000-00009B080000}"/>
    <cellStyle name="Normal 2 4 6 3 5" xfId="2207" xr:uid="{00000000-0005-0000-0000-00009C080000}"/>
    <cellStyle name="Normal 2 4 6 4" xfId="2208" xr:uid="{00000000-0005-0000-0000-00009D080000}"/>
    <cellStyle name="Normal 2 4 6 4 2" xfId="2209" xr:uid="{00000000-0005-0000-0000-00009E080000}"/>
    <cellStyle name="Normal 2 4 6 4 2 2" xfId="2210" xr:uid="{00000000-0005-0000-0000-00009F080000}"/>
    <cellStyle name="Normal 2 4 6 4 2 3" xfId="2211" xr:uid="{00000000-0005-0000-0000-0000A0080000}"/>
    <cellStyle name="Normal 2 4 6 4 3" xfId="2212" xr:uid="{00000000-0005-0000-0000-0000A1080000}"/>
    <cellStyle name="Normal 2 4 6 4 4" xfId="2213" xr:uid="{00000000-0005-0000-0000-0000A2080000}"/>
    <cellStyle name="Normal 2 4 6 5" xfId="2214" xr:uid="{00000000-0005-0000-0000-0000A3080000}"/>
    <cellStyle name="Normal 2 4 6 5 2" xfId="2215" xr:uid="{00000000-0005-0000-0000-0000A4080000}"/>
    <cellStyle name="Normal 2 4 6 5 3" xfId="2216" xr:uid="{00000000-0005-0000-0000-0000A5080000}"/>
    <cellStyle name="Normal 2 4 6 6" xfId="2217" xr:uid="{00000000-0005-0000-0000-0000A6080000}"/>
    <cellStyle name="Normal 2 4 6 7" xfId="2218" xr:uid="{00000000-0005-0000-0000-0000A7080000}"/>
    <cellStyle name="Normal 2 4 7" xfId="2219" xr:uid="{00000000-0005-0000-0000-0000A8080000}"/>
    <cellStyle name="Normal 2 4 7 2" xfId="2220" xr:uid="{00000000-0005-0000-0000-0000A9080000}"/>
    <cellStyle name="Normal 2 4 7 2 2" xfId="2221" xr:uid="{00000000-0005-0000-0000-0000AA080000}"/>
    <cellStyle name="Normal 2 4 7 2 2 2" xfId="2222" xr:uid="{00000000-0005-0000-0000-0000AB080000}"/>
    <cellStyle name="Normal 2 4 7 2 2 2 2" xfId="2223" xr:uid="{00000000-0005-0000-0000-0000AC080000}"/>
    <cellStyle name="Normal 2 4 7 2 2 2 3" xfId="2224" xr:uid="{00000000-0005-0000-0000-0000AD080000}"/>
    <cellStyle name="Normal 2 4 7 2 2 3" xfId="2225" xr:uid="{00000000-0005-0000-0000-0000AE080000}"/>
    <cellStyle name="Normal 2 4 7 2 2 4" xfId="2226" xr:uid="{00000000-0005-0000-0000-0000AF080000}"/>
    <cellStyle name="Normal 2 4 7 2 3" xfId="2227" xr:uid="{00000000-0005-0000-0000-0000B0080000}"/>
    <cellStyle name="Normal 2 4 7 2 3 2" xfId="2228" xr:uid="{00000000-0005-0000-0000-0000B1080000}"/>
    <cellStyle name="Normal 2 4 7 2 3 3" xfId="2229" xr:uid="{00000000-0005-0000-0000-0000B2080000}"/>
    <cellStyle name="Normal 2 4 7 2 4" xfId="2230" xr:uid="{00000000-0005-0000-0000-0000B3080000}"/>
    <cellStyle name="Normal 2 4 7 2 5" xfId="2231" xr:uid="{00000000-0005-0000-0000-0000B4080000}"/>
    <cellStyle name="Normal 2 4 7 3" xfId="2232" xr:uid="{00000000-0005-0000-0000-0000B5080000}"/>
    <cellStyle name="Normal 2 4 7 3 2" xfId="2233" xr:uid="{00000000-0005-0000-0000-0000B6080000}"/>
    <cellStyle name="Normal 2 4 7 3 2 2" xfId="2234" xr:uid="{00000000-0005-0000-0000-0000B7080000}"/>
    <cellStyle name="Normal 2 4 7 3 2 2 2" xfId="2235" xr:uid="{00000000-0005-0000-0000-0000B8080000}"/>
    <cellStyle name="Normal 2 4 7 3 2 2 3" xfId="2236" xr:uid="{00000000-0005-0000-0000-0000B9080000}"/>
    <cellStyle name="Normal 2 4 7 3 2 3" xfId="2237" xr:uid="{00000000-0005-0000-0000-0000BA080000}"/>
    <cellStyle name="Normal 2 4 7 3 2 4" xfId="2238" xr:uid="{00000000-0005-0000-0000-0000BB080000}"/>
    <cellStyle name="Normal 2 4 7 3 3" xfId="2239" xr:uid="{00000000-0005-0000-0000-0000BC080000}"/>
    <cellStyle name="Normal 2 4 7 3 3 2" xfId="2240" xr:uid="{00000000-0005-0000-0000-0000BD080000}"/>
    <cellStyle name="Normal 2 4 7 3 3 3" xfId="2241" xr:uid="{00000000-0005-0000-0000-0000BE080000}"/>
    <cellStyle name="Normal 2 4 7 3 4" xfId="2242" xr:uid="{00000000-0005-0000-0000-0000BF080000}"/>
    <cellStyle name="Normal 2 4 7 3 5" xfId="2243" xr:uid="{00000000-0005-0000-0000-0000C0080000}"/>
    <cellStyle name="Normal 2 4 7 4" xfId="2244" xr:uid="{00000000-0005-0000-0000-0000C1080000}"/>
    <cellStyle name="Normal 2 4 7 4 2" xfId="2245" xr:uid="{00000000-0005-0000-0000-0000C2080000}"/>
    <cellStyle name="Normal 2 4 7 4 2 2" xfId="2246" xr:uid="{00000000-0005-0000-0000-0000C3080000}"/>
    <cellStyle name="Normal 2 4 7 4 2 3" xfId="2247" xr:uid="{00000000-0005-0000-0000-0000C4080000}"/>
    <cellStyle name="Normal 2 4 7 4 3" xfId="2248" xr:uid="{00000000-0005-0000-0000-0000C5080000}"/>
    <cellStyle name="Normal 2 4 7 4 4" xfId="2249" xr:uid="{00000000-0005-0000-0000-0000C6080000}"/>
    <cellStyle name="Normal 2 4 7 5" xfId="2250" xr:uid="{00000000-0005-0000-0000-0000C7080000}"/>
    <cellStyle name="Normal 2 4 7 5 2" xfId="2251" xr:uid="{00000000-0005-0000-0000-0000C8080000}"/>
    <cellStyle name="Normal 2 4 7 5 3" xfId="2252" xr:uid="{00000000-0005-0000-0000-0000C9080000}"/>
    <cellStyle name="Normal 2 4 7 6" xfId="2253" xr:uid="{00000000-0005-0000-0000-0000CA080000}"/>
    <cellStyle name="Normal 2 4 7 7" xfId="2254" xr:uid="{00000000-0005-0000-0000-0000CB080000}"/>
    <cellStyle name="Normal 2 4 8" xfId="2255" xr:uid="{00000000-0005-0000-0000-0000CC080000}"/>
    <cellStyle name="Normal 2 4 8 2" xfId="2256" xr:uid="{00000000-0005-0000-0000-0000CD080000}"/>
    <cellStyle name="Normal 2 4 8 2 2" xfId="2257" xr:uid="{00000000-0005-0000-0000-0000CE080000}"/>
    <cellStyle name="Normal 2 4 8 2 2 2" xfId="2258" xr:uid="{00000000-0005-0000-0000-0000CF080000}"/>
    <cellStyle name="Normal 2 4 8 2 2 2 2" xfId="2259" xr:uid="{00000000-0005-0000-0000-0000D0080000}"/>
    <cellStyle name="Normal 2 4 8 2 2 2 3" xfId="2260" xr:uid="{00000000-0005-0000-0000-0000D1080000}"/>
    <cellStyle name="Normal 2 4 8 2 2 3" xfId="2261" xr:uid="{00000000-0005-0000-0000-0000D2080000}"/>
    <cellStyle name="Normal 2 4 8 2 2 4" xfId="2262" xr:uid="{00000000-0005-0000-0000-0000D3080000}"/>
    <cellStyle name="Normal 2 4 8 2 3" xfId="2263" xr:uid="{00000000-0005-0000-0000-0000D4080000}"/>
    <cellStyle name="Normal 2 4 8 2 3 2" xfId="2264" xr:uid="{00000000-0005-0000-0000-0000D5080000}"/>
    <cellStyle name="Normal 2 4 8 2 3 3" xfId="2265" xr:uid="{00000000-0005-0000-0000-0000D6080000}"/>
    <cellStyle name="Normal 2 4 8 2 4" xfId="2266" xr:uid="{00000000-0005-0000-0000-0000D7080000}"/>
    <cellStyle name="Normal 2 4 8 2 5" xfId="2267" xr:uid="{00000000-0005-0000-0000-0000D8080000}"/>
    <cellStyle name="Normal 2 4 8 3" xfId="2268" xr:uid="{00000000-0005-0000-0000-0000D9080000}"/>
    <cellStyle name="Normal 2 4 8 3 2" xfId="2269" xr:uid="{00000000-0005-0000-0000-0000DA080000}"/>
    <cellStyle name="Normal 2 4 8 3 2 2" xfId="2270" xr:uid="{00000000-0005-0000-0000-0000DB080000}"/>
    <cellStyle name="Normal 2 4 8 3 2 2 2" xfId="2271" xr:uid="{00000000-0005-0000-0000-0000DC080000}"/>
    <cellStyle name="Normal 2 4 8 3 2 2 3" xfId="2272" xr:uid="{00000000-0005-0000-0000-0000DD080000}"/>
    <cellStyle name="Normal 2 4 8 3 2 3" xfId="2273" xr:uid="{00000000-0005-0000-0000-0000DE080000}"/>
    <cellStyle name="Normal 2 4 8 3 2 4" xfId="2274" xr:uid="{00000000-0005-0000-0000-0000DF080000}"/>
    <cellStyle name="Normal 2 4 8 3 3" xfId="2275" xr:uid="{00000000-0005-0000-0000-0000E0080000}"/>
    <cellStyle name="Normal 2 4 8 3 3 2" xfId="2276" xr:uid="{00000000-0005-0000-0000-0000E1080000}"/>
    <cellStyle name="Normal 2 4 8 3 3 3" xfId="2277" xr:uid="{00000000-0005-0000-0000-0000E2080000}"/>
    <cellStyle name="Normal 2 4 8 3 4" xfId="2278" xr:uid="{00000000-0005-0000-0000-0000E3080000}"/>
    <cellStyle name="Normal 2 4 8 3 5" xfId="2279" xr:uid="{00000000-0005-0000-0000-0000E4080000}"/>
    <cellStyle name="Normal 2 4 8 4" xfId="2280" xr:uid="{00000000-0005-0000-0000-0000E5080000}"/>
    <cellStyle name="Normal 2 4 8 4 2" xfId="2281" xr:uid="{00000000-0005-0000-0000-0000E6080000}"/>
    <cellStyle name="Normal 2 4 8 4 2 2" xfId="2282" xr:uid="{00000000-0005-0000-0000-0000E7080000}"/>
    <cellStyle name="Normal 2 4 8 4 2 3" xfId="2283" xr:uid="{00000000-0005-0000-0000-0000E8080000}"/>
    <cellStyle name="Normal 2 4 8 4 3" xfId="2284" xr:uid="{00000000-0005-0000-0000-0000E9080000}"/>
    <cellStyle name="Normal 2 4 8 4 4" xfId="2285" xr:uid="{00000000-0005-0000-0000-0000EA080000}"/>
    <cellStyle name="Normal 2 4 8 5" xfId="2286" xr:uid="{00000000-0005-0000-0000-0000EB080000}"/>
    <cellStyle name="Normal 2 4 8 5 2" xfId="2287" xr:uid="{00000000-0005-0000-0000-0000EC080000}"/>
    <cellStyle name="Normal 2 4 8 5 3" xfId="2288" xr:uid="{00000000-0005-0000-0000-0000ED080000}"/>
    <cellStyle name="Normal 2 4 8 6" xfId="2289" xr:uid="{00000000-0005-0000-0000-0000EE080000}"/>
    <cellStyle name="Normal 2 4 8 7" xfId="2290" xr:uid="{00000000-0005-0000-0000-0000EF080000}"/>
    <cellStyle name="Normal 2 4 9" xfId="2291" xr:uid="{00000000-0005-0000-0000-0000F0080000}"/>
    <cellStyle name="Normal 2 4 9 2" xfId="2292" xr:uid="{00000000-0005-0000-0000-0000F1080000}"/>
    <cellStyle name="Normal 2 4 9 2 2" xfId="2293" xr:uid="{00000000-0005-0000-0000-0000F2080000}"/>
    <cellStyle name="Normal 2 4 9 2 2 2" xfId="2294" xr:uid="{00000000-0005-0000-0000-0000F3080000}"/>
    <cellStyle name="Normal 2 4 9 2 2 2 2" xfId="2295" xr:uid="{00000000-0005-0000-0000-0000F4080000}"/>
    <cellStyle name="Normal 2 4 9 2 2 2 3" xfId="2296" xr:uid="{00000000-0005-0000-0000-0000F5080000}"/>
    <cellStyle name="Normal 2 4 9 2 2 3" xfId="2297" xr:uid="{00000000-0005-0000-0000-0000F6080000}"/>
    <cellStyle name="Normal 2 4 9 2 2 4" xfId="2298" xr:uid="{00000000-0005-0000-0000-0000F7080000}"/>
    <cellStyle name="Normal 2 4 9 2 3" xfId="2299" xr:uid="{00000000-0005-0000-0000-0000F8080000}"/>
    <cellStyle name="Normal 2 4 9 2 3 2" xfId="2300" xr:uid="{00000000-0005-0000-0000-0000F9080000}"/>
    <cellStyle name="Normal 2 4 9 2 3 3" xfId="2301" xr:uid="{00000000-0005-0000-0000-0000FA080000}"/>
    <cellStyle name="Normal 2 4 9 2 4" xfId="2302" xr:uid="{00000000-0005-0000-0000-0000FB080000}"/>
    <cellStyle name="Normal 2 4 9 2 5" xfId="2303" xr:uid="{00000000-0005-0000-0000-0000FC080000}"/>
    <cellStyle name="Normal 2 4 9 3" xfId="2304" xr:uid="{00000000-0005-0000-0000-0000FD080000}"/>
    <cellStyle name="Normal 2 4 9 3 2" xfId="2305" xr:uid="{00000000-0005-0000-0000-0000FE080000}"/>
    <cellStyle name="Normal 2 4 9 3 2 2" xfId="2306" xr:uid="{00000000-0005-0000-0000-0000FF080000}"/>
    <cellStyle name="Normal 2 4 9 3 2 2 2" xfId="2307" xr:uid="{00000000-0005-0000-0000-000000090000}"/>
    <cellStyle name="Normal 2 4 9 3 2 2 3" xfId="2308" xr:uid="{00000000-0005-0000-0000-000001090000}"/>
    <cellStyle name="Normal 2 4 9 3 2 3" xfId="2309" xr:uid="{00000000-0005-0000-0000-000002090000}"/>
    <cellStyle name="Normal 2 4 9 3 2 4" xfId="2310" xr:uid="{00000000-0005-0000-0000-000003090000}"/>
    <cellStyle name="Normal 2 4 9 3 3" xfId="2311" xr:uid="{00000000-0005-0000-0000-000004090000}"/>
    <cellStyle name="Normal 2 4 9 3 3 2" xfId="2312" xr:uid="{00000000-0005-0000-0000-000005090000}"/>
    <cellStyle name="Normal 2 4 9 3 3 3" xfId="2313" xr:uid="{00000000-0005-0000-0000-000006090000}"/>
    <cellStyle name="Normal 2 4 9 3 4" xfId="2314" xr:uid="{00000000-0005-0000-0000-000007090000}"/>
    <cellStyle name="Normal 2 4 9 3 5" xfId="2315" xr:uid="{00000000-0005-0000-0000-000008090000}"/>
    <cellStyle name="Normal 2 4 9 4" xfId="2316" xr:uid="{00000000-0005-0000-0000-000009090000}"/>
    <cellStyle name="Normal 2 4 9 4 2" xfId="2317" xr:uid="{00000000-0005-0000-0000-00000A090000}"/>
    <cellStyle name="Normal 2 4 9 4 2 2" xfId="2318" xr:uid="{00000000-0005-0000-0000-00000B090000}"/>
    <cellStyle name="Normal 2 4 9 4 2 3" xfId="2319" xr:uid="{00000000-0005-0000-0000-00000C090000}"/>
    <cellStyle name="Normal 2 4 9 4 3" xfId="2320" xr:uid="{00000000-0005-0000-0000-00000D090000}"/>
    <cellStyle name="Normal 2 4 9 4 4" xfId="2321" xr:uid="{00000000-0005-0000-0000-00000E090000}"/>
    <cellStyle name="Normal 2 4 9 5" xfId="2322" xr:uid="{00000000-0005-0000-0000-00000F090000}"/>
    <cellStyle name="Normal 2 4 9 5 2" xfId="2323" xr:uid="{00000000-0005-0000-0000-000010090000}"/>
    <cellStyle name="Normal 2 4 9 5 3" xfId="2324" xr:uid="{00000000-0005-0000-0000-000011090000}"/>
    <cellStyle name="Normal 2 4 9 6" xfId="2325" xr:uid="{00000000-0005-0000-0000-000012090000}"/>
    <cellStyle name="Normal 2 4 9 7" xfId="2326" xr:uid="{00000000-0005-0000-0000-000013090000}"/>
    <cellStyle name="Normal 2 5" xfId="2327" xr:uid="{00000000-0005-0000-0000-000014090000}"/>
    <cellStyle name="Normal 2 5 2" xfId="2328" xr:uid="{00000000-0005-0000-0000-000015090000}"/>
    <cellStyle name="Normal 2 5 2 2" xfId="2329" xr:uid="{00000000-0005-0000-0000-000016090000}"/>
    <cellStyle name="Normal 2 5 2 3" xfId="2330" xr:uid="{00000000-0005-0000-0000-000017090000}"/>
    <cellStyle name="Normal 2 5 3" xfId="2331" xr:uid="{00000000-0005-0000-0000-000018090000}"/>
    <cellStyle name="Normal 2 5 4" xfId="2332" xr:uid="{00000000-0005-0000-0000-000019090000}"/>
    <cellStyle name="Normal 2 6" xfId="2333" xr:uid="{00000000-0005-0000-0000-00001A090000}"/>
    <cellStyle name="Normal 2 6 2" xfId="2334" xr:uid="{00000000-0005-0000-0000-00001B090000}"/>
    <cellStyle name="Normal 2 6 2 2" xfId="2335" xr:uid="{00000000-0005-0000-0000-00001C090000}"/>
    <cellStyle name="Normal 2 6 2 3" xfId="2336" xr:uid="{00000000-0005-0000-0000-00001D090000}"/>
    <cellStyle name="Normal 2 6 3" xfId="2337" xr:uid="{00000000-0005-0000-0000-00001E090000}"/>
    <cellStyle name="Normal 2 6 4" xfId="2338" xr:uid="{00000000-0005-0000-0000-00001F090000}"/>
    <cellStyle name="Normal 2 7" xfId="2339" xr:uid="{00000000-0005-0000-0000-000020090000}"/>
    <cellStyle name="Normal 2 7 2" xfId="2340" xr:uid="{00000000-0005-0000-0000-000021090000}"/>
    <cellStyle name="Normal 2 7 2 2" xfId="2341" xr:uid="{00000000-0005-0000-0000-000022090000}"/>
    <cellStyle name="Normal 2 7 2 3" xfId="2342" xr:uid="{00000000-0005-0000-0000-000023090000}"/>
    <cellStyle name="Normal 2 7 3" xfId="2343" xr:uid="{00000000-0005-0000-0000-000024090000}"/>
    <cellStyle name="Normal 2 7 4" xfId="2344" xr:uid="{00000000-0005-0000-0000-000025090000}"/>
    <cellStyle name="Normal 20" xfId="2345" xr:uid="{00000000-0005-0000-0000-000026090000}"/>
    <cellStyle name="Normal 20 2" xfId="2346" xr:uid="{00000000-0005-0000-0000-000027090000}"/>
    <cellStyle name="Normal 20 3" xfId="2347" xr:uid="{00000000-0005-0000-0000-000028090000}"/>
    <cellStyle name="Normal 21" xfId="2348" xr:uid="{00000000-0005-0000-0000-000029090000}"/>
    <cellStyle name="Normal 21 2" xfId="2349" xr:uid="{00000000-0005-0000-0000-00002A090000}"/>
    <cellStyle name="Normal 21 3" xfId="2350" xr:uid="{00000000-0005-0000-0000-00002B090000}"/>
    <cellStyle name="Normal 22" xfId="2351" xr:uid="{00000000-0005-0000-0000-00002C090000}"/>
    <cellStyle name="Normal 22 2" xfId="2352" xr:uid="{00000000-0005-0000-0000-00002D090000}"/>
    <cellStyle name="Normal 22 3" xfId="2353" xr:uid="{00000000-0005-0000-0000-00002E090000}"/>
    <cellStyle name="Normal 23" xfId="2354" xr:uid="{00000000-0005-0000-0000-00002F090000}"/>
    <cellStyle name="Normal 24" xfId="2355" xr:uid="{00000000-0005-0000-0000-000030090000}"/>
    <cellStyle name="Normal 26" xfId="5" xr:uid="{00000000-0005-0000-0000-000031090000}"/>
    <cellStyle name="Normal 26 2" xfId="4150" xr:uid="{00000000-0005-0000-0000-000032090000}"/>
    <cellStyle name="Normal 26 2 2 3 2" xfId="7" xr:uid="{00000000-0005-0000-0000-000033090000}"/>
    <cellStyle name="Normal 26 2 2 3 2 2" xfId="4152" xr:uid="{00000000-0005-0000-0000-000034090000}"/>
    <cellStyle name="Normal 3" xfId="2356" xr:uid="{00000000-0005-0000-0000-000035090000}"/>
    <cellStyle name="Normal 3 2" xfId="2357" xr:uid="{00000000-0005-0000-0000-000036090000}"/>
    <cellStyle name="Normal 3 3" xfId="2358" xr:uid="{00000000-0005-0000-0000-000037090000}"/>
    <cellStyle name="Normal 3 3 2" xfId="2359" xr:uid="{00000000-0005-0000-0000-000038090000}"/>
    <cellStyle name="Normal 3 3 2 2" xfId="2360" xr:uid="{00000000-0005-0000-0000-000039090000}"/>
    <cellStyle name="Normal 3 3 2 3" xfId="2361" xr:uid="{00000000-0005-0000-0000-00003A090000}"/>
    <cellStyle name="Normal 3 3 3" xfId="2362" xr:uid="{00000000-0005-0000-0000-00003B090000}"/>
    <cellStyle name="Normal 3 3 4" xfId="2363" xr:uid="{00000000-0005-0000-0000-00003C090000}"/>
    <cellStyle name="Normal 3 4" xfId="2364" xr:uid="{00000000-0005-0000-0000-00003D090000}"/>
    <cellStyle name="Normal 3 4 2" xfId="2365" xr:uid="{00000000-0005-0000-0000-00003E090000}"/>
    <cellStyle name="Normal 3 4 2 2" xfId="2366" xr:uid="{00000000-0005-0000-0000-00003F090000}"/>
    <cellStyle name="Normal 3 4 2 3" xfId="2367" xr:uid="{00000000-0005-0000-0000-000040090000}"/>
    <cellStyle name="Normal 3 4 3" xfId="2368" xr:uid="{00000000-0005-0000-0000-000041090000}"/>
    <cellStyle name="Normal 3 4 4" xfId="2369" xr:uid="{00000000-0005-0000-0000-000042090000}"/>
    <cellStyle name="Normal 3 5" xfId="2370" xr:uid="{00000000-0005-0000-0000-000043090000}"/>
    <cellStyle name="Normal 3 5 2" xfId="2371" xr:uid="{00000000-0005-0000-0000-000044090000}"/>
    <cellStyle name="Normal 3 5 2 2" xfId="2372" xr:uid="{00000000-0005-0000-0000-000045090000}"/>
    <cellStyle name="Normal 3 5 2 3" xfId="2373" xr:uid="{00000000-0005-0000-0000-000046090000}"/>
    <cellStyle name="Normal 3 5 3" xfId="2374" xr:uid="{00000000-0005-0000-0000-000047090000}"/>
    <cellStyle name="Normal 3 5 4" xfId="2375" xr:uid="{00000000-0005-0000-0000-000048090000}"/>
    <cellStyle name="Normal 32" xfId="8" xr:uid="{00000000-0005-0000-0000-000049090000}"/>
    <cellStyle name="Normal 33" xfId="6" xr:uid="{00000000-0005-0000-0000-00004A090000}"/>
    <cellStyle name="Normal 33 2" xfId="4151" xr:uid="{00000000-0005-0000-0000-00004B090000}"/>
    <cellStyle name="Normal 34" xfId="4" xr:uid="{00000000-0005-0000-0000-00004C090000}"/>
    <cellStyle name="Normal 4" xfId="2376" xr:uid="{00000000-0005-0000-0000-00004D090000}"/>
    <cellStyle name="Normal 4 2" xfId="2377" xr:uid="{00000000-0005-0000-0000-00004E090000}"/>
    <cellStyle name="Normal 4 2 2" xfId="2378" xr:uid="{00000000-0005-0000-0000-00004F090000}"/>
    <cellStyle name="Normal 4 3" xfId="2379" xr:uid="{00000000-0005-0000-0000-000050090000}"/>
    <cellStyle name="Normal 4 3 2" xfId="2380" xr:uid="{00000000-0005-0000-0000-000051090000}"/>
    <cellStyle name="Normal 4 4" xfId="2381" xr:uid="{00000000-0005-0000-0000-000052090000}"/>
    <cellStyle name="Normal 4 4 2" xfId="2382" xr:uid="{00000000-0005-0000-0000-000053090000}"/>
    <cellStyle name="Normal 4 4 2 2" xfId="2383" xr:uid="{00000000-0005-0000-0000-000054090000}"/>
    <cellStyle name="Normal 4 4 2 3" xfId="2384" xr:uid="{00000000-0005-0000-0000-000055090000}"/>
    <cellStyle name="Normal 4 4 3" xfId="2385" xr:uid="{00000000-0005-0000-0000-000056090000}"/>
    <cellStyle name="Normal 4 4 4" xfId="2386" xr:uid="{00000000-0005-0000-0000-000057090000}"/>
    <cellStyle name="Normal 4 5" xfId="2387" xr:uid="{00000000-0005-0000-0000-000058090000}"/>
    <cellStyle name="Normal 4 5 2" xfId="2388" xr:uid="{00000000-0005-0000-0000-000059090000}"/>
    <cellStyle name="Normal 4 5 2 2" xfId="2389" xr:uid="{00000000-0005-0000-0000-00005A090000}"/>
    <cellStyle name="Normal 4 5 2 3" xfId="2390" xr:uid="{00000000-0005-0000-0000-00005B090000}"/>
    <cellStyle name="Normal 4 5 3" xfId="2391" xr:uid="{00000000-0005-0000-0000-00005C090000}"/>
    <cellStyle name="Normal 4 5 4" xfId="2392" xr:uid="{00000000-0005-0000-0000-00005D090000}"/>
    <cellStyle name="Normal 4 6" xfId="2393" xr:uid="{00000000-0005-0000-0000-00005E090000}"/>
    <cellStyle name="Normal 4 6 2" xfId="2394" xr:uid="{00000000-0005-0000-0000-00005F090000}"/>
    <cellStyle name="Normal 4 6 2 2" xfId="2395" xr:uid="{00000000-0005-0000-0000-000060090000}"/>
    <cellStyle name="Normal 4 6 2 3" xfId="2396" xr:uid="{00000000-0005-0000-0000-000061090000}"/>
    <cellStyle name="Normal 4 6 3" xfId="2397" xr:uid="{00000000-0005-0000-0000-000062090000}"/>
    <cellStyle name="Normal 4 6 4" xfId="2398" xr:uid="{00000000-0005-0000-0000-000063090000}"/>
    <cellStyle name="Normal 4 7" xfId="2399" xr:uid="{00000000-0005-0000-0000-000064090000}"/>
    <cellStyle name="Normal 5" xfId="2400" xr:uid="{00000000-0005-0000-0000-000065090000}"/>
    <cellStyle name="Normal 5 2" xfId="2401" xr:uid="{00000000-0005-0000-0000-000066090000}"/>
    <cellStyle name="Normal 5 3" xfId="2402" xr:uid="{00000000-0005-0000-0000-000067090000}"/>
    <cellStyle name="Normal 5 3 2" xfId="2403" xr:uid="{00000000-0005-0000-0000-000068090000}"/>
    <cellStyle name="Normal 5 3 2 2" xfId="2404" xr:uid="{00000000-0005-0000-0000-000069090000}"/>
    <cellStyle name="Normal 5 3 2 3" xfId="2405" xr:uid="{00000000-0005-0000-0000-00006A090000}"/>
    <cellStyle name="Normal 5 3 3" xfId="2406" xr:uid="{00000000-0005-0000-0000-00006B090000}"/>
    <cellStyle name="Normal 5 3 4" xfId="2407" xr:uid="{00000000-0005-0000-0000-00006C090000}"/>
    <cellStyle name="Normal 5 4" xfId="2408" xr:uid="{00000000-0005-0000-0000-00006D090000}"/>
    <cellStyle name="Normal 5 4 2" xfId="2409" xr:uid="{00000000-0005-0000-0000-00006E090000}"/>
    <cellStyle name="Normal 5 4 2 2" xfId="2410" xr:uid="{00000000-0005-0000-0000-00006F090000}"/>
    <cellStyle name="Normal 5 4 2 3" xfId="2411" xr:uid="{00000000-0005-0000-0000-000070090000}"/>
    <cellStyle name="Normal 5 4 3" xfId="2412" xr:uid="{00000000-0005-0000-0000-000071090000}"/>
    <cellStyle name="Normal 5 4 4" xfId="2413" xr:uid="{00000000-0005-0000-0000-000072090000}"/>
    <cellStyle name="Normal 5 5" xfId="2414" xr:uid="{00000000-0005-0000-0000-000073090000}"/>
    <cellStyle name="Normal 5 5 2" xfId="2415" xr:uid="{00000000-0005-0000-0000-000074090000}"/>
    <cellStyle name="Normal 5 5 2 2" xfId="2416" xr:uid="{00000000-0005-0000-0000-000075090000}"/>
    <cellStyle name="Normal 5 5 2 3" xfId="2417" xr:uid="{00000000-0005-0000-0000-000076090000}"/>
    <cellStyle name="Normal 5 5 3" xfId="2418" xr:uid="{00000000-0005-0000-0000-000077090000}"/>
    <cellStyle name="Normal 5 5 4" xfId="2419" xr:uid="{00000000-0005-0000-0000-000078090000}"/>
    <cellStyle name="Normal 5 6" xfId="2420" xr:uid="{00000000-0005-0000-0000-000079090000}"/>
    <cellStyle name="Normal 6" xfId="2421" xr:uid="{00000000-0005-0000-0000-00007A090000}"/>
    <cellStyle name="Normal 6 2" xfId="2422" xr:uid="{00000000-0005-0000-0000-00007B090000}"/>
    <cellStyle name="Normal 6 3" xfId="2423" xr:uid="{00000000-0005-0000-0000-00007C090000}"/>
    <cellStyle name="Normal 6 3 2" xfId="2424" xr:uid="{00000000-0005-0000-0000-00007D090000}"/>
    <cellStyle name="Normal 6 3 2 2" xfId="2425" xr:uid="{00000000-0005-0000-0000-00007E090000}"/>
    <cellStyle name="Normal 6 3 2 3" xfId="2426" xr:uid="{00000000-0005-0000-0000-00007F090000}"/>
    <cellStyle name="Normal 6 3 3" xfId="2427" xr:uid="{00000000-0005-0000-0000-000080090000}"/>
    <cellStyle name="Normal 6 3 4" xfId="2428" xr:uid="{00000000-0005-0000-0000-000081090000}"/>
    <cellStyle name="Normal 6 4" xfId="2429" xr:uid="{00000000-0005-0000-0000-000082090000}"/>
    <cellStyle name="Normal 6 4 2" xfId="2430" xr:uid="{00000000-0005-0000-0000-000083090000}"/>
    <cellStyle name="Normal 6 4 2 2" xfId="2431" xr:uid="{00000000-0005-0000-0000-000084090000}"/>
    <cellStyle name="Normal 6 4 2 3" xfId="2432" xr:uid="{00000000-0005-0000-0000-000085090000}"/>
    <cellStyle name="Normal 6 4 3" xfId="2433" xr:uid="{00000000-0005-0000-0000-000086090000}"/>
    <cellStyle name="Normal 6 4 4" xfId="2434" xr:uid="{00000000-0005-0000-0000-000087090000}"/>
    <cellStyle name="Normal 6 5" xfId="2435" xr:uid="{00000000-0005-0000-0000-000088090000}"/>
    <cellStyle name="Normal 6 5 2" xfId="2436" xr:uid="{00000000-0005-0000-0000-000089090000}"/>
    <cellStyle name="Normal 6 5 2 2" xfId="2437" xr:uid="{00000000-0005-0000-0000-00008A090000}"/>
    <cellStyle name="Normal 6 5 2 3" xfId="2438" xr:uid="{00000000-0005-0000-0000-00008B090000}"/>
    <cellStyle name="Normal 6 5 3" xfId="2439" xr:uid="{00000000-0005-0000-0000-00008C090000}"/>
    <cellStyle name="Normal 6 5 4" xfId="2440" xr:uid="{00000000-0005-0000-0000-00008D090000}"/>
    <cellStyle name="Normal 6 6" xfId="2441" xr:uid="{00000000-0005-0000-0000-00008E090000}"/>
    <cellStyle name="Normal 7" xfId="2442" xr:uid="{00000000-0005-0000-0000-00008F090000}"/>
    <cellStyle name="Normal 7 10" xfId="2443" xr:uid="{00000000-0005-0000-0000-000090090000}"/>
    <cellStyle name="Normal 7 10 2" xfId="2444" xr:uid="{00000000-0005-0000-0000-000091090000}"/>
    <cellStyle name="Normal 7 10 2 2" xfId="2445" xr:uid="{00000000-0005-0000-0000-000092090000}"/>
    <cellStyle name="Normal 7 10 2 2 2" xfId="2446" xr:uid="{00000000-0005-0000-0000-000093090000}"/>
    <cellStyle name="Normal 7 10 2 2 2 2" xfId="2447" xr:uid="{00000000-0005-0000-0000-000094090000}"/>
    <cellStyle name="Normal 7 10 2 2 2 3" xfId="2448" xr:uid="{00000000-0005-0000-0000-000095090000}"/>
    <cellStyle name="Normal 7 10 2 2 3" xfId="2449" xr:uid="{00000000-0005-0000-0000-000096090000}"/>
    <cellStyle name="Normal 7 10 2 2 4" xfId="2450" xr:uid="{00000000-0005-0000-0000-000097090000}"/>
    <cellStyle name="Normal 7 10 2 3" xfId="2451" xr:uid="{00000000-0005-0000-0000-000098090000}"/>
    <cellStyle name="Normal 7 10 2 3 2" xfId="2452" xr:uid="{00000000-0005-0000-0000-000099090000}"/>
    <cellStyle name="Normal 7 10 2 3 3" xfId="2453" xr:uid="{00000000-0005-0000-0000-00009A090000}"/>
    <cellStyle name="Normal 7 10 2 4" xfId="2454" xr:uid="{00000000-0005-0000-0000-00009B090000}"/>
    <cellStyle name="Normal 7 10 2 5" xfId="2455" xr:uid="{00000000-0005-0000-0000-00009C090000}"/>
    <cellStyle name="Normal 7 10 3" xfId="2456" xr:uid="{00000000-0005-0000-0000-00009D090000}"/>
    <cellStyle name="Normal 7 10 3 2" xfId="2457" xr:uid="{00000000-0005-0000-0000-00009E090000}"/>
    <cellStyle name="Normal 7 10 3 2 2" xfId="2458" xr:uid="{00000000-0005-0000-0000-00009F090000}"/>
    <cellStyle name="Normal 7 10 3 2 2 2" xfId="2459" xr:uid="{00000000-0005-0000-0000-0000A0090000}"/>
    <cellStyle name="Normal 7 10 3 2 2 3" xfId="2460" xr:uid="{00000000-0005-0000-0000-0000A1090000}"/>
    <cellStyle name="Normal 7 10 3 2 3" xfId="2461" xr:uid="{00000000-0005-0000-0000-0000A2090000}"/>
    <cellStyle name="Normal 7 10 3 2 4" xfId="2462" xr:uid="{00000000-0005-0000-0000-0000A3090000}"/>
    <cellStyle name="Normal 7 10 3 3" xfId="2463" xr:uid="{00000000-0005-0000-0000-0000A4090000}"/>
    <cellStyle name="Normal 7 10 3 3 2" xfId="2464" xr:uid="{00000000-0005-0000-0000-0000A5090000}"/>
    <cellStyle name="Normal 7 10 3 3 3" xfId="2465" xr:uid="{00000000-0005-0000-0000-0000A6090000}"/>
    <cellStyle name="Normal 7 10 3 4" xfId="2466" xr:uid="{00000000-0005-0000-0000-0000A7090000}"/>
    <cellStyle name="Normal 7 10 3 5" xfId="2467" xr:uid="{00000000-0005-0000-0000-0000A8090000}"/>
    <cellStyle name="Normal 7 10 4" xfId="2468" xr:uid="{00000000-0005-0000-0000-0000A9090000}"/>
    <cellStyle name="Normal 7 10 4 2" xfId="2469" xr:uid="{00000000-0005-0000-0000-0000AA090000}"/>
    <cellStyle name="Normal 7 10 4 2 2" xfId="2470" xr:uid="{00000000-0005-0000-0000-0000AB090000}"/>
    <cellStyle name="Normal 7 10 4 2 3" xfId="2471" xr:uid="{00000000-0005-0000-0000-0000AC090000}"/>
    <cellStyle name="Normal 7 10 4 3" xfId="2472" xr:uid="{00000000-0005-0000-0000-0000AD090000}"/>
    <cellStyle name="Normal 7 10 4 4" xfId="2473" xr:uid="{00000000-0005-0000-0000-0000AE090000}"/>
    <cellStyle name="Normal 7 10 5" xfId="2474" xr:uid="{00000000-0005-0000-0000-0000AF090000}"/>
    <cellStyle name="Normal 7 10 5 2" xfId="2475" xr:uid="{00000000-0005-0000-0000-0000B0090000}"/>
    <cellStyle name="Normal 7 10 5 3" xfId="2476" xr:uid="{00000000-0005-0000-0000-0000B1090000}"/>
    <cellStyle name="Normal 7 10 6" xfId="2477" xr:uid="{00000000-0005-0000-0000-0000B2090000}"/>
    <cellStyle name="Normal 7 10 7" xfId="2478" xr:uid="{00000000-0005-0000-0000-0000B3090000}"/>
    <cellStyle name="Normal 7 11" xfId="2479" xr:uid="{00000000-0005-0000-0000-0000B4090000}"/>
    <cellStyle name="Normal 7 11 2" xfId="2480" xr:uid="{00000000-0005-0000-0000-0000B5090000}"/>
    <cellStyle name="Normal 7 11 2 2" xfId="2481" xr:uid="{00000000-0005-0000-0000-0000B6090000}"/>
    <cellStyle name="Normal 7 11 2 2 2" xfId="2482" xr:uid="{00000000-0005-0000-0000-0000B7090000}"/>
    <cellStyle name="Normal 7 11 2 2 2 2" xfId="2483" xr:uid="{00000000-0005-0000-0000-0000B8090000}"/>
    <cellStyle name="Normal 7 11 2 2 2 3" xfId="2484" xr:uid="{00000000-0005-0000-0000-0000B9090000}"/>
    <cellStyle name="Normal 7 11 2 2 3" xfId="2485" xr:uid="{00000000-0005-0000-0000-0000BA090000}"/>
    <cellStyle name="Normal 7 11 2 2 4" xfId="2486" xr:uid="{00000000-0005-0000-0000-0000BB090000}"/>
    <cellStyle name="Normal 7 11 2 3" xfId="2487" xr:uid="{00000000-0005-0000-0000-0000BC090000}"/>
    <cellStyle name="Normal 7 11 2 3 2" xfId="2488" xr:uid="{00000000-0005-0000-0000-0000BD090000}"/>
    <cellStyle name="Normal 7 11 2 3 3" xfId="2489" xr:uid="{00000000-0005-0000-0000-0000BE090000}"/>
    <cellStyle name="Normal 7 11 2 4" xfId="2490" xr:uid="{00000000-0005-0000-0000-0000BF090000}"/>
    <cellStyle name="Normal 7 11 2 5" xfId="2491" xr:uid="{00000000-0005-0000-0000-0000C0090000}"/>
    <cellStyle name="Normal 7 11 3" xfId="2492" xr:uid="{00000000-0005-0000-0000-0000C1090000}"/>
    <cellStyle name="Normal 7 11 3 2" xfId="2493" xr:uid="{00000000-0005-0000-0000-0000C2090000}"/>
    <cellStyle name="Normal 7 11 3 2 2" xfId="2494" xr:uid="{00000000-0005-0000-0000-0000C3090000}"/>
    <cellStyle name="Normal 7 11 3 2 2 2" xfId="2495" xr:uid="{00000000-0005-0000-0000-0000C4090000}"/>
    <cellStyle name="Normal 7 11 3 2 2 3" xfId="2496" xr:uid="{00000000-0005-0000-0000-0000C5090000}"/>
    <cellStyle name="Normal 7 11 3 2 3" xfId="2497" xr:uid="{00000000-0005-0000-0000-0000C6090000}"/>
    <cellStyle name="Normal 7 11 3 2 4" xfId="2498" xr:uid="{00000000-0005-0000-0000-0000C7090000}"/>
    <cellStyle name="Normal 7 11 3 3" xfId="2499" xr:uid="{00000000-0005-0000-0000-0000C8090000}"/>
    <cellStyle name="Normal 7 11 3 3 2" xfId="2500" xr:uid="{00000000-0005-0000-0000-0000C9090000}"/>
    <cellStyle name="Normal 7 11 3 3 3" xfId="2501" xr:uid="{00000000-0005-0000-0000-0000CA090000}"/>
    <cellStyle name="Normal 7 11 3 4" xfId="2502" xr:uid="{00000000-0005-0000-0000-0000CB090000}"/>
    <cellStyle name="Normal 7 11 3 5" xfId="2503" xr:uid="{00000000-0005-0000-0000-0000CC090000}"/>
    <cellStyle name="Normal 7 11 4" xfId="2504" xr:uid="{00000000-0005-0000-0000-0000CD090000}"/>
    <cellStyle name="Normal 7 11 4 2" xfId="2505" xr:uid="{00000000-0005-0000-0000-0000CE090000}"/>
    <cellStyle name="Normal 7 11 4 2 2" xfId="2506" xr:uid="{00000000-0005-0000-0000-0000CF090000}"/>
    <cellStyle name="Normal 7 11 4 2 3" xfId="2507" xr:uid="{00000000-0005-0000-0000-0000D0090000}"/>
    <cellStyle name="Normal 7 11 4 3" xfId="2508" xr:uid="{00000000-0005-0000-0000-0000D1090000}"/>
    <cellStyle name="Normal 7 11 4 4" xfId="2509" xr:uid="{00000000-0005-0000-0000-0000D2090000}"/>
    <cellStyle name="Normal 7 11 5" xfId="2510" xr:uid="{00000000-0005-0000-0000-0000D3090000}"/>
    <cellStyle name="Normal 7 11 5 2" xfId="2511" xr:uid="{00000000-0005-0000-0000-0000D4090000}"/>
    <cellStyle name="Normal 7 11 5 3" xfId="2512" xr:uid="{00000000-0005-0000-0000-0000D5090000}"/>
    <cellStyle name="Normal 7 11 6" xfId="2513" xr:uid="{00000000-0005-0000-0000-0000D6090000}"/>
    <cellStyle name="Normal 7 11 7" xfId="2514" xr:uid="{00000000-0005-0000-0000-0000D7090000}"/>
    <cellStyle name="Normal 7 12" xfId="2515" xr:uid="{00000000-0005-0000-0000-0000D8090000}"/>
    <cellStyle name="Normal 7 12 2" xfId="2516" xr:uid="{00000000-0005-0000-0000-0000D9090000}"/>
    <cellStyle name="Normal 7 12 2 2" xfId="2517" xr:uid="{00000000-0005-0000-0000-0000DA090000}"/>
    <cellStyle name="Normal 7 12 2 2 2" xfId="2518" xr:uid="{00000000-0005-0000-0000-0000DB090000}"/>
    <cellStyle name="Normal 7 12 2 2 3" xfId="2519" xr:uid="{00000000-0005-0000-0000-0000DC090000}"/>
    <cellStyle name="Normal 7 12 2 3" xfId="2520" xr:uid="{00000000-0005-0000-0000-0000DD090000}"/>
    <cellStyle name="Normal 7 12 2 4" xfId="2521" xr:uid="{00000000-0005-0000-0000-0000DE090000}"/>
    <cellStyle name="Normal 7 12 3" xfId="2522" xr:uid="{00000000-0005-0000-0000-0000DF090000}"/>
    <cellStyle name="Normal 7 12 3 2" xfId="2523" xr:uid="{00000000-0005-0000-0000-0000E0090000}"/>
    <cellStyle name="Normal 7 12 3 3" xfId="2524" xr:uid="{00000000-0005-0000-0000-0000E1090000}"/>
    <cellStyle name="Normal 7 12 4" xfId="2525" xr:uid="{00000000-0005-0000-0000-0000E2090000}"/>
    <cellStyle name="Normal 7 12 5" xfId="2526" xr:uid="{00000000-0005-0000-0000-0000E3090000}"/>
    <cellStyle name="Normal 7 13" xfId="2527" xr:uid="{00000000-0005-0000-0000-0000E4090000}"/>
    <cellStyle name="Normal 7 13 2" xfId="2528" xr:uid="{00000000-0005-0000-0000-0000E5090000}"/>
    <cellStyle name="Normal 7 13 2 2" xfId="2529" xr:uid="{00000000-0005-0000-0000-0000E6090000}"/>
    <cellStyle name="Normal 7 13 2 2 2" xfId="2530" xr:uid="{00000000-0005-0000-0000-0000E7090000}"/>
    <cellStyle name="Normal 7 13 2 2 3" xfId="2531" xr:uid="{00000000-0005-0000-0000-0000E8090000}"/>
    <cellStyle name="Normal 7 13 2 3" xfId="2532" xr:uid="{00000000-0005-0000-0000-0000E9090000}"/>
    <cellStyle name="Normal 7 13 2 4" xfId="2533" xr:uid="{00000000-0005-0000-0000-0000EA090000}"/>
    <cellStyle name="Normal 7 13 3" xfId="2534" xr:uid="{00000000-0005-0000-0000-0000EB090000}"/>
    <cellStyle name="Normal 7 13 3 2" xfId="2535" xr:uid="{00000000-0005-0000-0000-0000EC090000}"/>
    <cellStyle name="Normal 7 13 3 3" xfId="2536" xr:uid="{00000000-0005-0000-0000-0000ED090000}"/>
    <cellStyle name="Normal 7 13 4" xfId="2537" xr:uid="{00000000-0005-0000-0000-0000EE090000}"/>
    <cellStyle name="Normal 7 13 5" xfId="2538" xr:uid="{00000000-0005-0000-0000-0000EF090000}"/>
    <cellStyle name="Normal 7 14" xfId="2539" xr:uid="{00000000-0005-0000-0000-0000F0090000}"/>
    <cellStyle name="Normal 7 14 2" xfId="2540" xr:uid="{00000000-0005-0000-0000-0000F1090000}"/>
    <cellStyle name="Normal 7 14 2 2" xfId="2541" xr:uid="{00000000-0005-0000-0000-0000F2090000}"/>
    <cellStyle name="Normal 7 14 2 2 2" xfId="2542" xr:uid="{00000000-0005-0000-0000-0000F3090000}"/>
    <cellStyle name="Normal 7 14 2 2 3" xfId="2543" xr:uid="{00000000-0005-0000-0000-0000F4090000}"/>
    <cellStyle name="Normal 7 14 2 3" xfId="2544" xr:uid="{00000000-0005-0000-0000-0000F5090000}"/>
    <cellStyle name="Normal 7 14 2 4" xfId="2545" xr:uid="{00000000-0005-0000-0000-0000F6090000}"/>
    <cellStyle name="Normal 7 14 3" xfId="2546" xr:uid="{00000000-0005-0000-0000-0000F7090000}"/>
    <cellStyle name="Normal 7 14 3 2" xfId="2547" xr:uid="{00000000-0005-0000-0000-0000F8090000}"/>
    <cellStyle name="Normal 7 14 3 3" xfId="2548" xr:uid="{00000000-0005-0000-0000-0000F9090000}"/>
    <cellStyle name="Normal 7 14 4" xfId="2549" xr:uid="{00000000-0005-0000-0000-0000FA090000}"/>
    <cellStyle name="Normal 7 14 5" xfId="2550" xr:uid="{00000000-0005-0000-0000-0000FB090000}"/>
    <cellStyle name="Normal 7 15" xfId="2551" xr:uid="{00000000-0005-0000-0000-0000FC090000}"/>
    <cellStyle name="Normal 7 15 2" xfId="2552" xr:uid="{00000000-0005-0000-0000-0000FD090000}"/>
    <cellStyle name="Normal 7 15 2 2" xfId="2553" xr:uid="{00000000-0005-0000-0000-0000FE090000}"/>
    <cellStyle name="Normal 7 15 2 2 2" xfId="2554" xr:uid="{00000000-0005-0000-0000-0000FF090000}"/>
    <cellStyle name="Normal 7 15 2 2 3" xfId="2555" xr:uid="{00000000-0005-0000-0000-0000000A0000}"/>
    <cellStyle name="Normal 7 15 2 3" xfId="2556" xr:uid="{00000000-0005-0000-0000-0000010A0000}"/>
    <cellStyle name="Normal 7 15 2 4" xfId="2557" xr:uid="{00000000-0005-0000-0000-0000020A0000}"/>
    <cellStyle name="Normal 7 15 3" xfId="2558" xr:uid="{00000000-0005-0000-0000-0000030A0000}"/>
    <cellStyle name="Normal 7 15 3 2" xfId="2559" xr:uid="{00000000-0005-0000-0000-0000040A0000}"/>
    <cellStyle name="Normal 7 15 3 3" xfId="2560" xr:uid="{00000000-0005-0000-0000-0000050A0000}"/>
    <cellStyle name="Normal 7 15 4" xfId="2561" xr:uid="{00000000-0005-0000-0000-0000060A0000}"/>
    <cellStyle name="Normal 7 15 5" xfId="2562" xr:uid="{00000000-0005-0000-0000-0000070A0000}"/>
    <cellStyle name="Normal 7 16" xfId="2563" xr:uid="{00000000-0005-0000-0000-0000080A0000}"/>
    <cellStyle name="Normal 7 16 2" xfId="2564" xr:uid="{00000000-0005-0000-0000-0000090A0000}"/>
    <cellStyle name="Normal 7 16 2 2" xfId="2565" xr:uid="{00000000-0005-0000-0000-00000A0A0000}"/>
    <cellStyle name="Normal 7 16 2 2 2" xfId="2566" xr:uid="{00000000-0005-0000-0000-00000B0A0000}"/>
    <cellStyle name="Normal 7 16 2 2 3" xfId="2567" xr:uid="{00000000-0005-0000-0000-00000C0A0000}"/>
    <cellStyle name="Normal 7 16 2 3" xfId="2568" xr:uid="{00000000-0005-0000-0000-00000D0A0000}"/>
    <cellStyle name="Normal 7 16 2 4" xfId="2569" xr:uid="{00000000-0005-0000-0000-00000E0A0000}"/>
    <cellStyle name="Normal 7 16 3" xfId="2570" xr:uid="{00000000-0005-0000-0000-00000F0A0000}"/>
    <cellStyle name="Normal 7 16 3 2" xfId="2571" xr:uid="{00000000-0005-0000-0000-0000100A0000}"/>
    <cellStyle name="Normal 7 16 3 3" xfId="2572" xr:uid="{00000000-0005-0000-0000-0000110A0000}"/>
    <cellStyle name="Normal 7 16 4" xfId="2573" xr:uid="{00000000-0005-0000-0000-0000120A0000}"/>
    <cellStyle name="Normal 7 16 5" xfId="2574" xr:uid="{00000000-0005-0000-0000-0000130A0000}"/>
    <cellStyle name="Normal 7 17" xfId="2575" xr:uid="{00000000-0005-0000-0000-0000140A0000}"/>
    <cellStyle name="Normal 7 17 2" xfId="2576" xr:uid="{00000000-0005-0000-0000-0000150A0000}"/>
    <cellStyle name="Normal 7 17 2 2" xfId="2577" xr:uid="{00000000-0005-0000-0000-0000160A0000}"/>
    <cellStyle name="Normal 7 17 2 3" xfId="2578" xr:uid="{00000000-0005-0000-0000-0000170A0000}"/>
    <cellStyle name="Normal 7 17 3" xfId="2579" xr:uid="{00000000-0005-0000-0000-0000180A0000}"/>
    <cellStyle name="Normal 7 17 4" xfId="2580" xr:uid="{00000000-0005-0000-0000-0000190A0000}"/>
    <cellStyle name="Normal 7 18" xfId="2581" xr:uid="{00000000-0005-0000-0000-00001A0A0000}"/>
    <cellStyle name="Normal 7 18 2" xfId="2582" xr:uid="{00000000-0005-0000-0000-00001B0A0000}"/>
    <cellStyle name="Normal 7 18 2 2" xfId="2583" xr:uid="{00000000-0005-0000-0000-00001C0A0000}"/>
    <cellStyle name="Normal 7 18 2 3" xfId="2584" xr:uid="{00000000-0005-0000-0000-00001D0A0000}"/>
    <cellStyle name="Normal 7 18 3" xfId="2585" xr:uid="{00000000-0005-0000-0000-00001E0A0000}"/>
    <cellStyle name="Normal 7 18 4" xfId="2586" xr:uid="{00000000-0005-0000-0000-00001F0A0000}"/>
    <cellStyle name="Normal 7 19" xfId="2587" xr:uid="{00000000-0005-0000-0000-0000200A0000}"/>
    <cellStyle name="Normal 7 19 2" xfId="2588" xr:uid="{00000000-0005-0000-0000-0000210A0000}"/>
    <cellStyle name="Normal 7 19 2 2" xfId="2589" xr:uid="{00000000-0005-0000-0000-0000220A0000}"/>
    <cellStyle name="Normal 7 19 2 3" xfId="2590" xr:uid="{00000000-0005-0000-0000-0000230A0000}"/>
    <cellStyle name="Normal 7 19 3" xfId="2591" xr:uid="{00000000-0005-0000-0000-0000240A0000}"/>
    <cellStyle name="Normal 7 19 4" xfId="2592" xr:uid="{00000000-0005-0000-0000-0000250A0000}"/>
    <cellStyle name="Normal 7 2" xfId="2593" xr:uid="{00000000-0005-0000-0000-0000260A0000}"/>
    <cellStyle name="Normal 7 2 10" xfId="2594" xr:uid="{00000000-0005-0000-0000-0000270A0000}"/>
    <cellStyle name="Normal 7 2 10 2" xfId="2595" xr:uid="{00000000-0005-0000-0000-0000280A0000}"/>
    <cellStyle name="Normal 7 2 10 2 2" xfId="2596" xr:uid="{00000000-0005-0000-0000-0000290A0000}"/>
    <cellStyle name="Normal 7 2 10 2 2 2" xfId="2597" xr:uid="{00000000-0005-0000-0000-00002A0A0000}"/>
    <cellStyle name="Normal 7 2 10 2 2 2 2" xfId="2598" xr:uid="{00000000-0005-0000-0000-00002B0A0000}"/>
    <cellStyle name="Normal 7 2 10 2 2 2 3" xfId="2599" xr:uid="{00000000-0005-0000-0000-00002C0A0000}"/>
    <cellStyle name="Normal 7 2 10 2 2 3" xfId="2600" xr:uid="{00000000-0005-0000-0000-00002D0A0000}"/>
    <cellStyle name="Normal 7 2 10 2 2 4" xfId="2601" xr:uid="{00000000-0005-0000-0000-00002E0A0000}"/>
    <cellStyle name="Normal 7 2 10 2 3" xfId="2602" xr:uid="{00000000-0005-0000-0000-00002F0A0000}"/>
    <cellStyle name="Normal 7 2 10 2 3 2" xfId="2603" xr:uid="{00000000-0005-0000-0000-0000300A0000}"/>
    <cellStyle name="Normal 7 2 10 2 3 3" xfId="2604" xr:uid="{00000000-0005-0000-0000-0000310A0000}"/>
    <cellStyle name="Normal 7 2 10 2 4" xfId="2605" xr:uid="{00000000-0005-0000-0000-0000320A0000}"/>
    <cellStyle name="Normal 7 2 10 2 5" xfId="2606" xr:uid="{00000000-0005-0000-0000-0000330A0000}"/>
    <cellStyle name="Normal 7 2 10 3" xfId="2607" xr:uid="{00000000-0005-0000-0000-0000340A0000}"/>
    <cellStyle name="Normal 7 2 10 3 2" xfId="2608" xr:uid="{00000000-0005-0000-0000-0000350A0000}"/>
    <cellStyle name="Normal 7 2 10 3 2 2" xfId="2609" xr:uid="{00000000-0005-0000-0000-0000360A0000}"/>
    <cellStyle name="Normal 7 2 10 3 2 2 2" xfId="2610" xr:uid="{00000000-0005-0000-0000-0000370A0000}"/>
    <cellStyle name="Normal 7 2 10 3 2 2 3" xfId="2611" xr:uid="{00000000-0005-0000-0000-0000380A0000}"/>
    <cellStyle name="Normal 7 2 10 3 2 3" xfId="2612" xr:uid="{00000000-0005-0000-0000-0000390A0000}"/>
    <cellStyle name="Normal 7 2 10 3 2 4" xfId="2613" xr:uid="{00000000-0005-0000-0000-00003A0A0000}"/>
    <cellStyle name="Normal 7 2 10 3 3" xfId="2614" xr:uid="{00000000-0005-0000-0000-00003B0A0000}"/>
    <cellStyle name="Normal 7 2 10 3 3 2" xfId="2615" xr:uid="{00000000-0005-0000-0000-00003C0A0000}"/>
    <cellStyle name="Normal 7 2 10 3 3 3" xfId="2616" xr:uid="{00000000-0005-0000-0000-00003D0A0000}"/>
    <cellStyle name="Normal 7 2 10 3 4" xfId="2617" xr:uid="{00000000-0005-0000-0000-00003E0A0000}"/>
    <cellStyle name="Normal 7 2 10 3 5" xfId="2618" xr:uid="{00000000-0005-0000-0000-00003F0A0000}"/>
    <cellStyle name="Normal 7 2 10 4" xfId="2619" xr:uid="{00000000-0005-0000-0000-0000400A0000}"/>
    <cellStyle name="Normal 7 2 10 4 2" xfId="2620" xr:uid="{00000000-0005-0000-0000-0000410A0000}"/>
    <cellStyle name="Normal 7 2 10 4 2 2" xfId="2621" xr:uid="{00000000-0005-0000-0000-0000420A0000}"/>
    <cellStyle name="Normal 7 2 10 4 2 3" xfId="2622" xr:uid="{00000000-0005-0000-0000-0000430A0000}"/>
    <cellStyle name="Normal 7 2 10 4 3" xfId="2623" xr:uid="{00000000-0005-0000-0000-0000440A0000}"/>
    <cellStyle name="Normal 7 2 10 4 4" xfId="2624" xr:uid="{00000000-0005-0000-0000-0000450A0000}"/>
    <cellStyle name="Normal 7 2 10 5" xfId="2625" xr:uid="{00000000-0005-0000-0000-0000460A0000}"/>
    <cellStyle name="Normal 7 2 10 5 2" xfId="2626" xr:uid="{00000000-0005-0000-0000-0000470A0000}"/>
    <cellStyle name="Normal 7 2 10 5 3" xfId="2627" xr:uid="{00000000-0005-0000-0000-0000480A0000}"/>
    <cellStyle name="Normal 7 2 10 6" xfId="2628" xr:uid="{00000000-0005-0000-0000-0000490A0000}"/>
    <cellStyle name="Normal 7 2 10 7" xfId="2629" xr:uid="{00000000-0005-0000-0000-00004A0A0000}"/>
    <cellStyle name="Normal 7 2 11" xfId="2630" xr:uid="{00000000-0005-0000-0000-00004B0A0000}"/>
    <cellStyle name="Normal 7 2 11 2" xfId="2631" xr:uid="{00000000-0005-0000-0000-00004C0A0000}"/>
    <cellStyle name="Normal 7 2 11 2 2" xfId="2632" xr:uid="{00000000-0005-0000-0000-00004D0A0000}"/>
    <cellStyle name="Normal 7 2 11 2 2 2" xfId="2633" xr:uid="{00000000-0005-0000-0000-00004E0A0000}"/>
    <cellStyle name="Normal 7 2 11 2 2 3" xfId="2634" xr:uid="{00000000-0005-0000-0000-00004F0A0000}"/>
    <cellStyle name="Normal 7 2 11 2 3" xfId="2635" xr:uid="{00000000-0005-0000-0000-0000500A0000}"/>
    <cellStyle name="Normal 7 2 11 2 4" xfId="2636" xr:uid="{00000000-0005-0000-0000-0000510A0000}"/>
    <cellStyle name="Normal 7 2 11 3" xfId="2637" xr:uid="{00000000-0005-0000-0000-0000520A0000}"/>
    <cellStyle name="Normal 7 2 11 3 2" xfId="2638" xr:uid="{00000000-0005-0000-0000-0000530A0000}"/>
    <cellStyle name="Normal 7 2 11 3 3" xfId="2639" xr:uid="{00000000-0005-0000-0000-0000540A0000}"/>
    <cellStyle name="Normal 7 2 11 4" xfId="2640" xr:uid="{00000000-0005-0000-0000-0000550A0000}"/>
    <cellStyle name="Normal 7 2 11 5" xfId="2641" xr:uid="{00000000-0005-0000-0000-0000560A0000}"/>
    <cellStyle name="Normal 7 2 12" xfId="2642" xr:uid="{00000000-0005-0000-0000-0000570A0000}"/>
    <cellStyle name="Normal 7 2 12 2" xfId="2643" xr:uid="{00000000-0005-0000-0000-0000580A0000}"/>
    <cellStyle name="Normal 7 2 12 2 2" xfId="2644" xr:uid="{00000000-0005-0000-0000-0000590A0000}"/>
    <cellStyle name="Normal 7 2 12 2 2 2" xfId="2645" xr:uid="{00000000-0005-0000-0000-00005A0A0000}"/>
    <cellStyle name="Normal 7 2 12 2 2 3" xfId="2646" xr:uid="{00000000-0005-0000-0000-00005B0A0000}"/>
    <cellStyle name="Normal 7 2 12 2 3" xfId="2647" xr:uid="{00000000-0005-0000-0000-00005C0A0000}"/>
    <cellStyle name="Normal 7 2 12 2 4" xfId="2648" xr:uid="{00000000-0005-0000-0000-00005D0A0000}"/>
    <cellStyle name="Normal 7 2 12 3" xfId="2649" xr:uid="{00000000-0005-0000-0000-00005E0A0000}"/>
    <cellStyle name="Normal 7 2 12 3 2" xfId="2650" xr:uid="{00000000-0005-0000-0000-00005F0A0000}"/>
    <cellStyle name="Normal 7 2 12 3 3" xfId="2651" xr:uid="{00000000-0005-0000-0000-0000600A0000}"/>
    <cellStyle name="Normal 7 2 12 4" xfId="2652" xr:uid="{00000000-0005-0000-0000-0000610A0000}"/>
    <cellStyle name="Normal 7 2 12 5" xfId="2653" xr:uid="{00000000-0005-0000-0000-0000620A0000}"/>
    <cellStyle name="Normal 7 2 13" xfId="2654" xr:uid="{00000000-0005-0000-0000-0000630A0000}"/>
    <cellStyle name="Normal 7 2 13 2" xfId="2655" xr:uid="{00000000-0005-0000-0000-0000640A0000}"/>
    <cellStyle name="Normal 7 2 13 2 2" xfId="2656" xr:uid="{00000000-0005-0000-0000-0000650A0000}"/>
    <cellStyle name="Normal 7 2 13 2 2 2" xfId="2657" xr:uid="{00000000-0005-0000-0000-0000660A0000}"/>
    <cellStyle name="Normal 7 2 13 2 2 3" xfId="2658" xr:uid="{00000000-0005-0000-0000-0000670A0000}"/>
    <cellStyle name="Normal 7 2 13 2 3" xfId="2659" xr:uid="{00000000-0005-0000-0000-0000680A0000}"/>
    <cellStyle name="Normal 7 2 13 2 4" xfId="2660" xr:uid="{00000000-0005-0000-0000-0000690A0000}"/>
    <cellStyle name="Normal 7 2 13 3" xfId="2661" xr:uid="{00000000-0005-0000-0000-00006A0A0000}"/>
    <cellStyle name="Normal 7 2 13 3 2" xfId="2662" xr:uid="{00000000-0005-0000-0000-00006B0A0000}"/>
    <cellStyle name="Normal 7 2 13 3 3" xfId="2663" xr:uid="{00000000-0005-0000-0000-00006C0A0000}"/>
    <cellStyle name="Normal 7 2 13 4" xfId="2664" xr:uid="{00000000-0005-0000-0000-00006D0A0000}"/>
    <cellStyle name="Normal 7 2 13 5" xfId="2665" xr:uid="{00000000-0005-0000-0000-00006E0A0000}"/>
    <cellStyle name="Normal 7 2 14" xfId="2666" xr:uid="{00000000-0005-0000-0000-00006F0A0000}"/>
    <cellStyle name="Normal 7 2 14 2" xfId="2667" xr:uid="{00000000-0005-0000-0000-0000700A0000}"/>
    <cellStyle name="Normal 7 2 14 2 2" xfId="2668" xr:uid="{00000000-0005-0000-0000-0000710A0000}"/>
    <cellStyle name="Normal 7 2 14 2 2 2" xfId="2669" xr:uid="{00000000-0005-0000-0000-0000720A0000}"/>
    <cellStyle name="Normal 7 2 14 2 2 3" xfId="2670" xr:uid="{00000000-0005-0000-0000-0000730A0000}"/>
    <cellStyle name="Normal 7 2 14 2 3" xfId="2671" xr:uid="{00000000-0005-0000-0000-0000740A0000}"/>
    <cellStyle name="Normal 7 2 14 2 4" xfId="2672" xr:uid="{00000000-0005-0000-0000-0000750A0000}"/>
    <cellStyle name="Normal 7 2 14 3" xfId="2673" xr:uid="{00000000-0005-0000-0000-0000760A0000}"/>
    <cellStyle name="Normal 7 2 14 3 2" xfId="2674" xr:uid="{00000000-0005-0000-0000-0000770A0000}"/>
    <cellStyle name="Normal 7 2 14 3 3" xfId="2675" xr:uid="{00000000-0005-0000-0000-0000780A0000}"/>
    <cellStyle name="Normal 7 2 14 4" xfId="2676" xr:uid="{00000000-0005-0000-0000-0000790A0000}"/>
    <cellStyle name="Normal 7 2 14 5" xfId="2677" xr:uid="{00000000-0005-0000-0000-00007A0A0000}"/>
    <cellStyle name="Normal 7 2 15" xfId="2678" xr:uid="{00000000-0005-0000-0000-00007B0A0000}"/>
    <cellStyle name="Normal 7 2 15 2" xfId="2679" xr:uid="{00000000-0005-0000-0000-00007C0A0000}"/>
    <cellStyle name="Normal 7 2 15 2 2" xfId="2680" xr:uid="{00000000-0005-0000-0000-00007D0A0000}"/>
    <cellStyle name="Normal 7 2 15 2 2 2" xfId="2681" xr:uid="{00000000-0005-0000-0000-00007E0A0000}"/>
    <cellStyle name="Normal 7 2 15 2 2 3" xfId="2682" xr:uid="{00000000-0005-0000-0000-00007F0A0000}"/>
    <cellStyle name="Normal 7 2 15 2 3" xfId="2683" xr:uid="{00000000-0005-0000-0000-0000800A0000}"/>
    <cellStyle name="Normal 7 2 15 2 4" xfId="2684" xr:uid="{00000000-0005-0000-0000-0000810A0000}"/>
    <cellStyle name="Normal 7 2 15 3" xfId="2685" xr:uid="{00000000-0005-0000-0000-0000820A0000}"/>
    <cellStyle name="Normal 7 2 15 3 2" xfId="2686" xr:uid="{00000000-0005-0000-0000-0000830A0000}"/>
    <cellStyle name="Normal 7 2 15 3 3" xfId="2687" xr:uid="{00000000-0005-0000-0000-0000840A0000}"/>
    <cellStyle name="Normal 7 2 15 4" xfId="2688" xr:uid="{00000000-0005-0000-0000-0000850A0000}"/>
    <cellStyle name="Normal 7 2 15 5" xfId="2689" xr:uid="{00000000-0005-0000-0000-0000860A0000}"/>
    <cellStyle name="Normal 7 2 16" xfId="2690" xr:uid="{00000000-0005-0000-0000-0000870A0000}"/>
    <cellStyle name="Normal 7 2 16 2" xfId="2691" xr:uid="{00000000-0005-0000-0000-0000880A0000}"/>
    <cellStyle name="Normal 7 2 16 2 2" xfId="2692" xr:uid="{00000000-0005-0000-0000-0000890A0000}"/>
    <cellStyle name="Normal 7 2 16 2 3" xfId="2693" xr:uid="{00000000-0005-0000-0000-00008A0A0000}"/>
    <cellStyle name="Normal 7 2 16 3" xfId="2694" xr:uid="{00000000-0005-0000-0000-00008B0A0000}"/>
    <cellStyle name="Normal 7 2 16 4" xfId="2695" xr:uid="{00000000-0005-0000-0000-00008C0A0000}"/>
    <cellStyle name="Normal 7 2 17" xfId="2696" xr:uid="{00000000-0005-0000-0000-00008D0A0000}"/>
    <cellStyle name="Normal 7 2 17 2" xfId="2697" xr:uid="{00000000-0005-0000-0000-00008E0A0000}"/>
    <cellStyle name="Normal 7 2 17 3" xfId="2698" xr:uid="{00000000-0005-0000-0000-00008F0A0000}"/>
    <cellStyle name="Normal 7 2 18" xfId="2699" xr:uid="{00000000-0005-0000-0000-0000900A0000}"/>
    <cellStyle name="Normal 7 2 18 2" xfId="2700" xr:uid="{00000000-0005-0000-0000-0000910A0000}"/>
    <cellStyle name="Normal 7 2 19" xfId="2701" xr:uid="{00000000-0005-0000-0000-0000920A0000}"/>
    <cellStyle name="Normal 7 2 2" xfId="2702" xr:uid="{00000000-0005-0000-0000-0000930A0000}"/>
    <cellStyle name="Normal 7 2 2 10" xfId="2703" xr:uid="{00000000-0005-0000-0000-0000940A0000}"/>
    <cellStyle name="Normal 7 2 2 2" xfId="2704" xr:uid="{00000000-0005-0000-0000-0000950A0000}"/>
    <cellStyle name="Normal 7 2 2 2 2" xfId="2705" xr:uid="{00000000-0005-0000-0000-0000960A0000}"/>
    <cellStyle name="Normal 7 2 2 2 2 2" xfId="2706" xr:uid="{00000000-0005-0000-0000-0000970A0000}"/>
    <cellStyle name="Normal 7 2 2 2 2 2 2" xfId="2707" xr:uid="{00000000-0005-0000-0000-0000980A0000}"/>
    <cellStyle name="Normal 7 2 2 2 2 2 2 2" xfId="2708" xr:uid="{00000000-0005-0000-0000-0000990A0000}"/>
    <cellStyle name="Normal 7 2 2 2 2 2 2 2 2" xfId="2709" xr:uid="{00000000-0005-0000-0000-00009A0A0000}"/>
    <cellStyle name="Normal 7 2 2 2 2 2 2 2 3" xfId="2710" xr:uid="{00000000-0005-0000-0000-00009B0A0000}"/>
    <cellStyle name="Normal 7 2 2 2 2 2 2 3" xfId="2711" xr:uid="{00000000-0005-0000-0000-00009C0A0000}"/>
    <cellStyle name="Normal 7 2 2 2 2 2 2 4" xfId="2712" xr:uid="{00000000-0005-0000-0000-00009D0A0000}"/>
    <cellStyle name="Normal 7 2 2 2 2 2 3" xfId="2713" xr:uid="{00000000-0005-0000-0000-00009E0A0000}"/>
    <cellStyle name="Normal 7 2 2 2 2 2 3 2" xfId="2714" xr:uid="{00000000-0005-0000-0000-00009F0A0000}"/>
    <cellStyle name="Normal 7 2 2 2 2 2 3 3" xfId="2715" xr:uid="{00000000-0005-0000-0000-0000A00A0000}"/>
    <cellStyle name="Normal 7 2 2 2 2 2 4" xfId="2716" xr:uid="{00000000-0005-0000-0000-0000A10A0000}"/>
    <cellStyle name="Normal 7 2 2 2 2 2 5" xfId="2717" xr:uid="{00000000-0005-0000-0000-0000A20A0000}"/>
    <cellStyle name="Normal 7 2 2 2 2 3" xfId="2718" xr:uid="{00000000-0005-0000-0000-0000A30A0000}"/>
    <cellStyle name="Normal 7 2 2 2 2 3 2" xfId="2719" xr:uid="{00000000-0005-0000-0000-0000A40A0000}"/>
    <cellStyle name="Normal 7 2 2 2 2 3 2 2" xfId="2720" xr:uid="{00000000-0005-0000-0000-0000A50A0000}"/>
    <cellStyle name="Normal 7 2 2 2 2 3 2 2 2" xfId="2721" xr:uid="{00000000-0005-0000-0000-0000A60A0000}"/>
    <cellStyle name="Normal 7 2 2 2 2 3 2 2 3" xfId="2722" xr:uid="{00000000-0005-0000-0000-0000A70A0000}"/>
    <cellStyle name="Normal 7 2 2 2 2 3 2 3" xfId="2723" xr:uid="{00000000-0005-0000-0000-0000A80A0000}"/>
    <cellStyle name="Normal 7 2 2 2 2 3 2 4" xfId="2724" xr:uid="{00000000-0005-0000-0000-0000A90A0000}"/>
    <cellStyle name="Normal 7 2 2 2 2 3 3" xfId="2725" xr:uid="{00000000-0005-0000-0000-0000AA0A0000}"/>
    <cellStyle name="Normal 7 2 2 2 2 3 3 2" xfId="2726" xr:uid="{00000000-0005-0000-0000-0000AB0A0000}"/>
    <cellStyle name="Normal 7 2 2 2 2 3 3 3" xfId="2727" xr:uid="{00000000-0005-0000-0000-0000AC0A0000}"/>
    <cellStyle name="Normal 7 2 2 2 2 3 4" xfId="2728" xr:uid="{00000000-0005-0000-0000-0000AD0A0000}"/>
    <cellStyle name="Normal 7 2 2 2 2 3 5" xfId="2729" xr:uid="{00000000-0005-0000-0000-0000AE0A0000}"/>
    <cellStyle name="Normal 7 2 2 2 2 4" xfId="2730" xr:uid="{00000000-0005-0000-0000-0000AF0A0000}"/>
    <cellStyle name="Normal 7 2 2 2 2 4 2" xfId="2731" xr:uid="{00000000-0005-0000-0000-0000B00A0000}"/>
    <cellStyle name="Normal 7 2 2 2 2 4 2 2" xfId="2732" xr:uid="{00000000-0005-0000-0000-0000B10A0000}"/>
    <cellStyle name="Normal 7 2 2 2 2 4 2 3" xfId="2733" xr:uid="{00000000-0005-0000-0000-0000B20A0000}"/>
    <cellStyle name="Normal 7 2 2 2 2 4 3" xfId="2734" xr:uid="{00000000-0005-0000-0000-0000B30A0000}"/>
    <cellStyle name="Normal 7 2 2 2 2 4 4" xfId="2735" xr:uid="{00000000-0005-0000-0000-0000B40A0000}"/>
    <cellStyle name="Normal 7 2 2 2 2 5" xfId="2736" xr:uid="{00000000-0005-0000-0000-0000B50A0000}"/>
    <cellStyle name="Normal 7 2 2 2 2 5 2" xfId="2737" xr:uid="{00000000-0005-0000-0000-0000B60A0000}"/>
    <cellStyle name="Normal 7 2 2 2 2 5 3" xfId="2738" xr:uid="{00000000-0005-0000-0000-0000B70A0000}"/>
    <cellStyle name="Normal 7 2 2 2 2 6" xfId="2739" xr:uid="{00000000-0005-0000-0000-0000B80A0000}"/>
    <cellStyle name="Normal 7 2 2 2 2 7" xfId="2740" xr:uid="{00000000-0005-0000-0000-0000B90A0000}"/>
    <cellStyle name="Normal 7 2 2 2 3" xfId="2741" xr:uid="{00000000-0005-0000-0000-0000BA0A0000}"/>
    <cellStyle name="Normal 7 2 2 2 3 2" xfId="2742" xr:uid="{00000000-0005-0000-0000-0000BB0A0000}"/>
    <cellStyle name="Normal 7 2 2 2 3 2 2" xfId="2743" xr:uid="{00000000-0005-0000-0000-0000BC0A0000}"/>
    <cellStyle name="Normal 7 2 2 2 3 2 2 2" xfId="2744" xr:uid="{00000000-0005-0000-0000-0000BD0A0000}"/>
    <cellStyle name="Normal 7 2 2 2 3 2 2 2 2" xfId="2745" xr:uid="{00000000-0005-0000-0000-0000BE0A0000}"/>
    <cellStyle name="Normal 7 2 2 2 3 2 2 2 3" xfId="2746" xr:uid="{00000000-0005-0000-0000-0000BF0A0000}"/>
    <cellStyle name="Normal 7 2 2 2 3 2 2 3" xfId="2747" xr:uid="{00000000-0005-0000-0000-0000C00A0000}"/>
    <cellStyle name="Normal 7 2 2 2 3 2 2 4" xfId="2748" xr:uid="{00000000-0005-0000-0000-0000C10A0000}"/>
    <cellStyle name="Normal 7 2 2 2 3 2 3" xfId="2749" xr:uid="{00000000-0005-0000-0000-0000C20A0000}"/>
    <cellStyle name="Normal 7 2 2 2 3 2 3 2" xfId="2750" xr:uid="{00000000-0005-0000-0000-0000C30A0000}"/>
    <cellStyle name="Normal 7 2 2 2 3 2 3 3" xfId="2751" xr:uid="{00000000-0005-0000-0000-0000C40A0000}"/>
    <cellStyle name="Normal 7 2 2 2 3 2 4" xfId="2752" xr:uid="{00000000-0005-0000-0000-0000C50A0000}"/>
    <cellStyle name="Normal 7 2 2 2 3 2 5" xfId="2753" xr:uid="{00000000-0005-0000-0000-0000C60A0000}"/>
    <cellStyle name="Normal 7 2 2 2 3 3" xfId="2754" xr:uid="{00000000-0005-0000-0000-0000C70A0000}"/>
    <cellStyle name="Normal 7 2 2 2 3 3 2" xfId="2755" xr:uid="{00000000-0005-0000-0000-0000C80A0000}"/>
    <cellStyle name="Normal 7 2 2 2 3 3 2 2" xfId="2756" xr:uid="{00000000-0005-0000-0000-0000C90A0000}"/>
    <cellStyle name="Normal 7 2 2 2 3 3 2 2 2" xfId="2757" xr:uid="{00000000-0005-0000-0000-0000CA0A0000}"/>
    <cellStyle name="Normal 7 2 2 2 3 3 2 2 3" xfId="2758" xr:uid="{00000000-0005-0000-0000-0000CB0A0000}"/>
    <cellStyle name="Normal 7 2 2 2 3 3 2 3" xfId="2759" xr:uid="{00000000-0005-0000-0000-0000CC0A0000}"/>
    <cellStyle name="Normal 7 2 2 2 3 3 2 4" xfId="2760" xr:uid="{00000000-0005-0000-0000-0000CD0A0000}"/>
    <cellStyle name="Normal 7 2 2 2 3 3 3" xfId="2761" xr:uid="{00000000-0005-0000-0000-0000CE0A0000}"/>
    <cellStyle name="Normal 7 2 2 2 3 3 3 2" xfId="2762" xr:uid="{00000000-0005-0000-0000-0000CF0A0000}"/>
    <cellStyle name="Normal 7 2 2 2 3 3 3 3" xfId="2763" xr:uid="{00000000-0005-0000-0000-0000D00A0000}"/>
    <cellStyle name="Normal 7 2 2 2 3 3 4" xfId="2764" xr:uid="{00000000-0005-0000-0000-0000D10A0000}"/>
    <cellStyle name="Normal 7 2 2 2 3 3 5" xfId="2765" xr:uid="{00000000-0005-0000-0000-0000D20A0000}"/>
    <cellStyle name="Normal 7 2 2 2 3 4" xfId="2766" xr:uid="{00000000-0005-0000-0000-0000D30A0000}"/>
    <cellStyle name="Normal 7 2 2 2 3 4 2" xfId="2767" xr:uid="{00000000-0005-0000-0000-0000D40A0000}"/>
    <cellStyle name="Normal 7 2 2 2 3 4 2 2" xfId="2768" xr:uid="{00000000-0005-0000-0000-0000D50A0000}"/>
    <cellStyle name="Normal 7 2 2 2 3 4 2 3" xfId="2769" xr:uid="{00000000-0005-0000-0000-0000D60A0000}"/>
    <cellStyle name="Normal 7 2 2 2 3 4 3" xfId="2770" xr:uid="{00000000-0005-0000-0000-0000D70A0000}"/>
    <cellStyle name="Normal 7 2 2 2 3 4 4" xfId="2771" xr:uid="{00000000-0005-0000-0000-0000D80A0000}"/>
    <cellStyle name="Normal 7 2 2 2 3 5" xfId="2772" xr:uid="{00000000-0005-0000-0000-0000D90A0000}"/>
    <cellStyle name="Normal 7 2 2 2 3 5 2" xfId="2773" xr:uid="{00000000-0005-0000-0000-0000DA0A0000}"/>
    <cellStyle name="Normal 7 2 2 2 3 5 3" xfId="2774" xr:uid="{00000000-0005-0000-0000-0000DB0A0000}"/>
    <cellStyle name="Normal 7 2 2 2 3 6" xfId="2775" xr:uid="{00000000-0005-0000-0000-0000DC0A0000}"/>
    <cellStyle name="Normal 7 2 2 2 3 7" xfId="2776" xr:uid="{00000000-0005-0000-0000-0000DD0A0000}"/>
    <cellStyle name="Normal 7 2 2 2 4" xfId="2777" xr:uid="{00000000-0005-0000-0000-0000DE0A0000}"/>
    <cellStyle name="Normal 7 2 2 2 4 2" xfId="2778" xr:uid="{00000000-0005-0000-0000-0000DF0A0000}"/>
    <cellStyle name="Normal 7 2 2 2 4 2 2" xfId="2779" xr:uid="{00000000-0005-0000-0000-0000E00A0000}"/>
    <cellStyle name="Normal 7 2 2 2 4 2 2 2" xfId="2780" xr:uid="{00000000-0005-0000-0000-0000E10A0000}"/>
    <cellStyle name="Normal 7 2 2 2 4 2 2 3" xfId="2781" xr:uid="{00000000-0005-0000-0000-0000E20A0000}"/>
    <cellStyle name="Normal 7 2 2 2 4 2 3" xfId="2782" xr:uid="{00000000-0005-0000-0000-0000E30A0000}"/>
    <cellStyle name="Normal 7 2 2 2 4 2 4" xfId="2783" xr:uid="{00000000-0005-0000-0000-0000E40A0000}"/>
    <cellStyle name="Normal 7 2 2 2 4 3" xfId="2784" xr:uid="{00000000-0005-0000-0000-0000E50A0000}"/>
    <cellStyle name="Normal 7 2 2 2 4 3 2" xfId="2785" xr:uid="{00000000-0005-0000-0000-0000E60A0000}"/>
    <cellStyle name="Normal 7 2 2 2 4 3 3" xfId="2786" xr:uid="{00000000-0005-0000-0000-0000E70A0000}"/>
    <cellStyle name="Normal 7 2 2 2 4 4" xfId="2787" xr:uid="{00000000-0005-0000-0000-0000E80A0000}"/>
    <cellStyle name="Normal 7 2 2 2 4 5" xfId="2788" xr:uid="{00000000-0005-0000-0000-0000E90A0000}"/>
    <cellStyle name="Normal 7 2 2 2 5" xfId="2789" xr:uid="{00000000-0005-0000-0000-0000EA0A0000}"/>
    <cellStyle name="Normal 7 2 2 2 5 2" xfId="2790" xr:uid="{00000000-0005-0000-0000-0000EB0A0000}"/>
    <cellStyle name="Normal 7 2 2 2 5 2 2" xfId="2791" xr:uid="{00000000-0005-0000-0000-0000EC0A0000}"/>
    <cellStyle name="Normal 7 2 2 2 5 2 2 2" xfId="2792" xr:uid="{00000000-0005-0000-0000-0000ED0A0000}"/>
    <cellStyle name="Normal 7 2 2 2 5 2 2 3" xfId="2793" xr:uid="{00000000-0005-0000-0000-0000EE0A0000}"/>
    <cellStyle name="Normal 7 2 2 2 5 2 3" xfId="2794" xr:uid="{00000000-0005-0000-0000-0000EF0A0000}"/>
    <cellStyle name="Normal 7 2 2 2 5 2 4" xfId="2795" xr:uid="{00000000-0005-0000-0000-0000F00A0000}"/>
    <cellStyle name="Normal 7 2 2 2 5 3" xfId="2796" xr:uid="{00000000-0005-0000-0000-0000F10A0000}"/>
    <cellStyle name="Normal 7 2 2 2 5 3 2" xfId="2797" xr:uid="{00000000-0005-0000-0000-0000F20A0000}"/>
    <cellStyle name="Normal 7 2 2 2 5 3 3" xfId="2798" xr:uid="{00000000-0005-0000-0000-0000F30A0000}"/>
    <cellStyle name="Normal 7 2 2 2 5 4" xfId="2799" xr:uid="{00000000-0005-0000-0000-0000F40A0000}"/>
    <cellStyle name="Normal 7 2 2 2 5 5" xfId="2800" xr:uid="{00000000-0005-0000-0000-0000F50A0000}"/>
    <cellStyle name="Normal 7 2 2 2 6" xfId="2801" xr:uid="{00000000-0005-0000-0000-0000F60A0000}"/>
    <cellStyle name="Normal 7 2 2 2 6 2" xfId="2802" xr:uid="{00000000-0005-0000-0000-0000F70A0000}"/>
    <cellStyle name="Normal 7 2 2 2 6 2 2" xfId="2803" xr:uid="{00000000-0005-0000-0000-0000F80A0000}"/>
    <cellStyle name="Normal 7 2 2 2 6 2 3" xfId="2804" xr:uid="{00000000-0005-0000-0000-0000F90A0000}"/>
    <cellStyle name="Normal 7 2 2 2 6 3" xfId="2805" xr:uid="{00000000-0005-0000-0000-0000FA0A0000}"/>
    <cellStyle name="Normal 7 2 2 2 6 4" xfId="2806" xr:uid="{00000000-0005-0000-0000-0000FB0A0000}"/>
    <cellStyle name="Normal 7 2 2 2 7" xfId="2807" xr:uid="{00000000-0005-0000-0000-0000FC0A0000}"/>
    <cellStyle name="Normal 7 2 2 2 7 2" xfId="2808" xr:uid="{00000000-0005-0000-0000-0000FD0A0000}"/>
    <cellStyle name="Normal 7 2 2 2 7 3" xfId="2809" xr:uid="{00000000-0005-0000-0000-0000FE0A0000}"/>
    <cellStyle name="Normal 7 2 2 2 8" xfId="2810" xr:uid="{00000000-0005-0000-0000-0000FF0A0000}"/>
    <cellStyle name="Normal 7 2 2 2 9" xfId="2811" xr:uid="{00000000-0005-0000-0000-0000000B0000}"/>
    <cellStyle name="Normal 7 2 2 3" xfId="2812" xr:uid="{00000000-0005-0000-0000-0000010B0000}"/>
    <cellStyle name="Normal 7 2 2 3 2" xfId="2813" xr:uid="{00000000-0005-0000-0000-0000020B0000}"/>
    <cellStyle name="Normal 7 2 2 3 2 2" xfId="2814" xr:uid="{00000000-0005-0000-0000-0000030B0000}"/>
    <cellStyle name="Normal 7 2 2 3 2 2 2" xfId="2815" xr:uid="{00000000-0005-0000-0000-0000040B0000}"/>
    <cellStyle name="Normal 7 2 2 3 2 2 2 2" xfId="2816" xr:uid="{00000000-0005-0000-0000-0000050B0000}"/>
    <cellStyle name="Normal 7 2 2 3 2 2 2 3" xfId="2817" xr:uid="{00000000-0005-0000-0000-0000060B0000}"/>
    <cellStyle name="Normal 7 2 2 3 2 2 3" xfId="2818" xr:uid="{00000000-0005-0000-0000-0000070B0000}"/>
    <cellStyle name="Normal 7 2 2 3 2 2 4" xfId="2819" xr:uid="{00000000-0005-0000-0000-0000080B0000}"/>
    <cellStyle name="Normal 7 2 2 3 2 3" xfId="2820" xr:uid="{00000000-0005-0000-0000-0000090B0000}"/>
    <cellStyle name="Normal 7 2 2 3 2 3 2" xfId="2821" xr:uid="{00000000-0005-0000-0000-00000A0B0000}"/>
    <cellStyle name="Normal 7 2 2 3 2 3 3" xfId="2822" xr:uid="{00000000-0005-0000-0000-00000B0B0000}"/>
    <cellStyle name="Normal 7 2 2 3 2 4" xfId="2823" xr:uid="{00000000-0005-0000-0000-00000C0B0000}"/>
    <cellStyle name="Normal 7 2 2 3 2 5" xfId="2824" xr:uid="{00000000-0005-0000-0000-00000D0B0000}"/>
    <cellStyle name="Normal 7 2 2 3 3" xfId="2825" xr:uid="{00000000-0005-0000-0000-00000E0B0000}"/>
    <cellStyle name="Normal 7 2 2 3 3 2" xfId="2826" xr:uid="{00000000-0005-0000-0000-00000F0B0000}"/>
    <cellStyle name="Normal 7 2 2 3 3 2 2" xfId="2827" xr:uid="{00000000-0005-0000-0000-0000100B0000}"/>
    <cellStyle name="Normal 7 2 2 3 3 2 2 2" xfId="2828" xr:uid="{00000000-0005-0000-0000-0000110B0000}"/>
    <cellStyle name="Normal 7 2 2 3 3 2 2 3" xfId="2829" xr:uid="{00000000-0005-0000-0000-0000120B0000}"/>
    <cellStyle name="Normal 7 2 2 3 3 2 3" xfId="2830" xr:uid="{00000000-0005-0000-0000-0000130B0000}"/>
    <cellStyle name="Normal 7 2 2 3 3 2 4" xfId="2831" xr:uid="{00000000-0005-0000-0000-0000140B0000}"/>
    <cellStyle name="Normal 7 2 2 3 3 3" xfId="2832" xr:uid="{00000000-0005-0000-0000-0000150B0000}"/>
    <cellStyle name="Normal 7 2 2 3 3 3 2" xfId="2833" xr:uid="{00000000-0005-0000-0000-0000160B0000}"/>
    <cellStyle name="Normal 7 2 2 3 3 3 3" xfId="2834" xr:uid="{00000000-0005-0000-0000-0000170B0000}"/>
    <cellStyle name="Normal 7 2 2 3 3 4" xfId="2835" xr:uid="{00000000-0005-0000-0000-0000180B0000}"/>
    <cellStyle name="Normal 7 2 2 3 3 5" xfId="2836" xr:uid="{00000000-0005-0000-0000-0000190B0000}"/>
    <cellStyle name="Normal 7 2 2 3 4" xfId="2837" xr:uid="{00000000-0005-0000-0000-00001A0B0000}"/>
    <cellStyle name="Normal 7 2 2 3 4 2" xfId="2838" xr:uid="{00000000-0005-0000-0000-00001B0B0000}"/>
    <cellStyle name="Normal 7 2 2 3 4 2 2" xfId="2839" xr:uid="{00000000-0005-0000-0000-00001C0B0000}"/>
    <cellStyle name="Normal 7 2 2 3 4 2 3" xfId="2840" xr:uid="{00000000-0005-0000-0000-00001D0B0000}"/>
    <cellStyle name="Normal 7 2 2 3 4 3" xfId="2841" xr:uid="{00000000-0005-0000-0000-00001E0B0000}"/>
    <cellStyle name="Normal 7 2 2 3 4 4" xfId="2842" xr:uid="{00000000-0005-0000-0000-00001F0B0000}"/>
    <cellStyle name="Normal 7 2 2 3 5" xfId="2843" xr:uid="{00000000-0005-0000-0000-0000200B0000}"/>
    <cellStyle name="Normal 7 2 2 3 5 2" xfId="2844" xr:uid="{00000000-0005-0000-0000-0000210B0000}"/>
    <cellStyle name="Normal 7 2 2 3 5 3" xfId="2845" xr:uid="{00000000-0005-0000-0000-0000220B0000}"/>
    <cellStyle name="Normal 7 2 2 3 6" xfId="2846" xr:uid="{00000000-0005-0000-0000-0000230B0000}"/>
    <cellStyle name="Normal 7 2 2 3 7" xfId="2847" xr:uid="{00000000-0005-0000-0000-0000240B0000}"/>
    <cellStyle name="Normal 7 2 2 4" xfId="2848" xr:uid="{00000000-0005-0000-0000-0000250B0000}"/>
    <cellStyle name="Normal 7 2 2 4 2" xfId="2849" xr:uid="{00000000-0005-0000-0000-0000260B0000}"/>
    <cellStyle name="Normal 7 2 2 4 2 2" xfId="2850" xr:uid="{00000000-0005-0000-0000-0000270B0000}"/>
    <cellStyle name="Normal 7 2 2 4 2 2 2" xfId="2851" xr:uid="{00000000-0005-0000-0000-0000280B0000}"/>
    <cellStyle name="Normal 7 2 2 4 2 2 2 2" xfId="2852" xr:uid="{00000000-0005-0000-0000-0000290B0000}"/>
    <cellStyle name="Normal 7 2 2 4 2 2 2 3" xfId="2853" xr:uid="{00000000-0005-0000-0000-00002A0B0000}"/>
    <cellStyle name="Normal 7 2 2 4 2 2 3" xfId="2854" xr:uid="{00000000-0005-0000-0000-00002B0B0000}"/>
    <cellStyle name="Normal 7 2 2 4 2 2 4" xfId="2855" xr:uid="{00000000-0005-0000-0000-00002C0B0000}"/>
    <cellStyle name="Normal 7 2 2 4 2 3" xfId="2856" xr:uid="{00000000-0005-0000-0000-00002D0B0000}"/>
    <cellStyle name="Normal 7 2 2 4 2 3 2" xfId="2857" xr:uid="{00000000-0005-0000-0000-00002E0B0000}"/>
    <cellStyle name="Normal 7 2 2 4 2 3 3" xfId="2858" xr:uid="{00000000-0005-0000-0000-00002F0B0000}"/>
    <cellStyle name="Normal 7 2 2 4 2 4" xfId="2859" xr:uid="{00000000-0005-0000-0000-0000300B0000}"/>
    <cellStyle name="Normal 7 2 2 4 2 5" xfId="2860" xr:uid="{00000000-0005-0000-0000-0000310B0000}"/>
    <cellStyle name="Normal 7 2 2 4 3" xfId="2861" xr:uid="{00000000-0005-0000-0000-0000320B0000}"/>
    <cellStyle name="Normal 7 2 2 4 3 2" xfId="2862" xr:uid="{00000000-0005-0000-0000-0000330B0000}"/>
    <cellStyle name="Normal 7 2 2 4 3 2 2" xfId="2863" xr:uid="{00000000-0005-0000-0000-0000340B0000}"/>
    <cellStyle name="Normal 7 2 2 4 3 2 2 2" xfId="2864" xr:uid="{00000000-0005-0000-0000-0000350B0000}"/>
    <cellStyle name="Normal 7 2 2 4 3 2 2 3" xfId="2865" xr:uid="{00000000-0005-0000-0000-0000360B0000}"/>
    <cellStyle name="Normal 7 2 2 4 3 2 3" xfId="2866" xr:uid="{00000000-0005-0000-0000-0000370B0000}"/>
    <cellStyle name="Normal 7 2 2 4 3 2 4" xfId="2867" xr:uid="{00000000-0005-0000-0000-0000380B0000}"/>
    <cellStyle name="Normal 7 2 2 4 3 3" xfId="2868" xr:uid="{00000000-0005-0000-0000-0000390B0000}"/>
    <cellStyle name="Normal 7 2 2 4 3 3 2" xfId="2869" xr:uid="{00000000-0005-0000-0000-00003A0B0000}"/>
    <cellStyle name="Normal 7 2 2 4 3 3 3" xfId="2870" xr:uid="{00000000-0005-0000-0000-00003B0B0000}"/>
    <cellStyle name="Normal 7 2 2 4 3 4" xfId="2871" xr:uid="{00000000-0005-0000-0000-00003C0B0000}"/>
    <cellStyle name="Normal 7 2 2 4 3 5" xfId="2872" xr:uid="{00000000-0005-0000-0000-00003D0B0000}"/>
    <cellStyle name="Normal 7 2 2 4 4" xfId="2873" xr:uid="{00000000-0005-0000-0000-00003E0B0000}"/>
    <cellStyle name="Normal 7 2 2 4 4 2" xfId="2874" xr:uid="{00000000-0005-0000-0000-00003F0B0000}"/>
    <cellStyle name="Normal 7 2 2 4 4 2 2" xfId="2875" xr:uid="{00000000-0005-0000-0000-0000400B0000}"/>
    <cellStyle name="Normal 7 2 2 4 4 2 3" xfId="2876" xr:uid="{00000000-0005-0000-0000-0000410B0000}"/>
    <cellStyle name="Normal 7 2 2 4 4 3" xfId="2877" xr:uid="{00000000-0005-0000-0000-0000420B0000}"/>
    <cellStyle name="Normal 7 2 2 4 4 4" xfId="2878" xr:uid="{00000000-0005-0000-0000-0000430B0000}"/>
    <cellStyle name="Normal 7 2 2 4 5" xfId="2879" xr:uid="{00000000-0005-0000-0000-0000440B0000}"/>
    <cellStyle name="Normal 7 2 2 4 5 2" xfId="2880" xr:uid="{00000000-0005-0000-0000-0000450B0000}"/>
    <cellStyle name="Normal 7 2 2 4 5 3" xfId="2881" xr:uid="{00000000-0005-0000-0000-0000460B0000}"/>
    <cellStyle name="Normal 7 2 2 4 6" xfId="2882" xr:uid="{00000000-0005-0000-0000-0000470B0000}"/>
    <cellStyle name="Normal 7 2 2 4 7" xfId="2883" xr:uid="{00000000-0005-0000-0000-0000480B0000}"/>
    <cellStyle name="Normal 7 2 2 5" xfId="2884" xr:uid="{00000000-0005-0000-0000-0000490B0000}"/>
    <cellStyle name="Normal 7 2 2 5 2" xfId="2885" xr:uid="{00000000-0005-0000-0000-00004A0B0000}"/>
    <cellStyle name="Normal 7 2 2 5 2 2" xfId="2886" xr:uid="{00000000-0005-0000-0000-00004B0B0000}"/>
    <cellStyle name="Normal 7 2 2 5 2 2 2" xfId="2887" xr:uid="{00000000-0005-0000-0000-00004C0B0000}"/>
    <cellStyle name="Normal 7 2 2 5 2 2 3" xfId="2888" xr:uid="{00000000-0005-0000-0000-00004D0B0000}"/>
    <cellStyle name="Normal 7 2 2 5 2 3" xfId="2889" xr:uid="{00000000-0005-0000-0000-00004E0B0000}"/>
    <cellStyle name="Normal 7 2 2 5 2 4" xfId="2890" xr:uid="{00000000-0005-0000-0000-00004F0B0000}"/>
    <cellStyle name="Normal 7 2 2 5 3" xfId="2891" xr:uid="{00000000-0005-0000-0000-0000500B0000}"/>
    <cellStyle name="Normal 7 2 2 5 3 2" xfId="2892" xr:uid="{00000000-0005-0000-0000-0000510B0000}"/>
    <cellStyle name="Normal 7 2 2 5 3 3" xfId="2893" xr:uid="{00000000-0005-0000-0000-0000520B0000}"/>
    <cellStyle name="Normal 7 2 2 5 4" xfId="2894" xr:uid="{00000000-0005-0000-0000-0000530B0000}"/>
    <cellStyle name="Normal 7 2 2 5 5" xfId="2895" xr:uid="{00000000-0005-0000-0000-0000540B0000}"/>
    <cellStyle name="Normal 7 2 2 6" xfId="2896" xr:uid="{00000000-0005-0000-0000-0000550B0000}"/>
    <cellStyle name="Normal 7 2 2 6 2" xfId="2897" xr:uid="{00000000-0005-0000-0000-0000560B0000}"/>
    <cellStyle name="Normal 7 2 2 6 2 2" xfId="2898" xr:uid="{00000000-0005-0000-0000-0000570B0000}"/>
    <cellStyle name="Normal 7 2 2 6 2 2 2" xfId="2899" xr:uid="{00000000-0005-0000-0000-0000580B0000}"/>
    <cellStyle name="Normal 7 2 2 6 2 2 3" xfId="2900" xr:uid="{00000000-0005-0000-0000-0000590B0000}"/>
    <cellStyle name="Normal 7 2 2 6 2 3" xfId="2901" xr:uid="{00000000-0005-0000-0000-00005A0B0000}"/>
    <cellStyle name="Normal 7 2 2 6 2 4" xfId="2902" xr:uid="{00000000-0005-0000-0000-00005B0B0000}"/>
    <cellStyle name="Normal 7 2 2 6 3" xfId="2903" xr:uid="{00000000-0005-0000-0000-00005C0B0000}"/>
    <cellStyle name="Normal 7 2 2 6 3 2" xfId="2904" xr:uid="{00000000-0005-0000-0000-00005D0B0000}"/>
    <cellStyle name="Normal 7 2 2 6 3 3" xfId="2905" xr:uid="{00000000-0005-0000-0000-00005E0B0000}"/>
    <cellStyle name="Normal 7 2 2 6 4" xfId="2906" xr:uid="{00000000-0005-0000-0000-00005F0B0000}"/>
    <cellStyle name="Normal 7 2 2 6 5" xfId="2907" xr:uid="{00000000-0005-0000-0000-0000600B0000}"/>
    <cellStyle name="Normal 7 2 2 7" xfId="2908" xr:uid="{00000000-0005-0000-0000-0000610B0000}"/>
    <cellStyle name="Normal 7 2 2 7 2" xfId="2909" xr:uid="{00000000-0005-0000-0000-0000620B0000}"/>
    <cellStyle name="Normal 7 2 2 7 2 2" xfId="2910" xr:uid="{00000000-0005-0000-0000-0000630B0000}"/>
    <cellStyle name="Normal 7 2 2 7 2 3" xfId="2911" xr:uid="{00000000-0005-0000-0000-0000640B0000}"/>
    <cellStyle name="Normal 7 2 2 7 3" xfId="2912" xr:uid="{00000000-0005-0000-0000-0000650B0000}"/>
    <cellStyle name="Normal 7 2 2 7 4" xfId="2913" xr:uid="{00000000-0005-0000-0000-0000660B0000}"/>
    <cellStyle name="Normal 7 2 2 8" xfId="2914" xr:uid="{00000000-0005-0000-0000-0000670B0000}"/>
    <cellStyle name="Normal 7 2 2 8 2" xfId="2915" xr:uid="{00000000-0005-0000-0000-0000680B0000}"/>
    <cellStyle name="Normal 7 2 2 8 3" xfId="2916" xr:uid="{00000000-0005-0000-0000-0000690B0000}"/>
    <cellStyle name="Normal 7 2 2 9" xfId="2917" xr:uid="{00000000-0005-0000-0000-00006A0B0000}"/>
    <cellStyle name="Normal 7 2 3" xfId="2918" xr:uid="{00000000-0005-0000-0000-00006B0B0000}"/>
    <cellStyle name="Normal 7 2 3 2" xfId="2919" xr:uid="{00000000-0005-0000-0000-00006C0B0000}"/>
    <cellStyle name="Normal 7 2 3 2 2" xfId="2920" xr:uid="{00000000-0005-0000-0000-00006D0B0000}"/>
    <cellStyle name="Normal 7 2 3 2 2 2" xfId="2921" xr:uid="{00000000-0005-0000-0000-00006E0B0000}"/>
    <cellStyle name="Normal 7 2 3 2 2 2 2" xfId="2922" xr:uid="{00000000-0005-0000-0000-00006F0B0000}"/>
    <cellStyle name="Normal 7 2 3 2 2 2 2 2" xfId="2923" xr:uid="{00000000-0005-0000-0000-0000700B0000}"/>
    <cellStyle name="Normal 7 2 3 2 2 2 2 3" xfId="2924" xr:uid="{00000000-0005-0000-0000-0000710B0000}"/>
    <cellStyle name="Normal 7 2 3 2 2 2 3" xfId="2925" xr:uid="{00000000-0005-0000-0000-0000720B0000}"/>
    <cellStyle name="Normal 7 2 3 2 2 2 4" xfId="2926" xr:uid="{00000000-0005-0000-0000-0000730B0000}"/>
    <cellStyle name="Normal 7 2 3 2 2 3" xfId="2927" xr:uid="{00000000-0005-0000-0000-0000740B0000}"/>
    <cellStyle name="Normal 7 2 3 2 2 3 2" xfId="2928" xr:uid="{00000000-0005-0000-0000-0000750B0000}"/>
    <cellStyle name="Normal 7 2 3 2 2 3 3" xfId="2929" xr:uid="{00000000-0005-0000-0000-0000760B0000}"/>
    <cellStyle name="Normal 7 2 3 2 2 4" xfId="2930" xr:uid="{00000000-0005-0000-0000-0000770B0000}"/>
    <cellStyle name="Normal 7 2 3 2 2 5" xfId="2931" xr:uid="{00000000-0005-0000-0000-0000780B0000}"/>
    <cellStyle name="Normal 7 2 3 2 3" xfId="2932" xr:uid="{00000000-0005-0000-0000-0000790B0000}"/>
    <cellStyle name="Normal 7 2 3 2 3 2" xfId="2933" xr:uid="{00000000-0005-0000-0000-00007A0B0000}"/>
    <cellStyle name="Normal 7 2 3 2 3 2 2" xfId="2934" xr:uid="{00000000-0005-0000-0000-00007B0B0000}"/>
    <cellStyle name="Normal 7 2 3 2 3 2 2 2" xfId="2935" xr:uid="{00000000-0005-0000-0000-00007C0B0000}"/>
    <cellStyle name="Normal 7 2 3 2 3 2 2 3" xfId="2936" xr:uid="{00000000-0005-0000-0000-00007D0B0000}"/>
    <cellStyle name="Normal 7 2 3 2 3 2 3" xfId="2937" xr:uid="{00000000-0005-0000-0000-00007E0B0000}"/>
    <cellStyle name="Normal 7 2 3 2 3 2 4" xfId="2938" xr:uid="{00000000-0005-0000-0000-00007F0B0000}"/>
    <cellStyle name="Normal 7 2 3 2 3 3" xfId="2939" xr:uid="{00000000-0005-0000-0000-0000800B0000}"/>
    <cellStyle name="Normal 7 2 3 2 3 3 2" xfId="2940" xr:uid="{00000000-0005-0000-0000-0000810B0000}"/>
    <cellStyle name="Normal 7 2 3 2 3 3 3" xfId="2941" xr:uid="{00000000-0005-0000-0000-0000820B0000}"/>
    <cellStyle name="Normal 7 2 3 2 3 4" xfId="2942" xr:uid="{00000000-0005-0000-0000-0000830B0000}"/>
    <cellStyle name="Normal 7 2 3 2 3 5" xfId="2943" xr:uid="{00000000-0005-0000-0000-0000840B0000}"/>
    <cellStyle name="Normal 7 2 3 2 4" xfId="2944" xr:uid="{00000000-0005-0000-0000-0000850B0000}"/>
    <cellStyle name="Normal 7 2 3 2 4 2" xfId="2945" xr:uid="{00000000-0005-0000-0000-0000860B0000}"/>
    <cellStyle name="Normal 7 2 3 2 4 2 2" xfId="2946" xr:uid="{00000000-0005-0000-0000-0000870B0000}"/>
    <cellStyle name="Normal 7 2 3 2 4 2 3" xfId="2947" xr:uid="{00000000-0005-0000-0000-0000880B0000}"/>
    <cellStyle name="Normal 7 2 3 2 4 3" xfId="2948" xr:uid="{00000000-0005-0000-0000-0000890B0000}"/>
    <cellStyle name="Normal 7 2 3 2 4 4" xfId="2949" xr:uid="{00000000-0005-0000-0000-00008A0B0000}"/>
    <cellStyle name="Normal 7 2 3 2 5" xfId="2950" xr:uid="{00000000-0005-0000-0000-00008B0B0000}"/>
    <cellStyle name="Normal 7 2 3 2 5 2" xfId="2951" xr:uid="{00000000-0005-0000-0000-00008C0B0000}"/>
    <cellStyle name="Normal 7 2 3 2 5 3" xfId="2952" xr:uid="{00000000-0005-0000-0000-00008D0B0000}"/>
    <cellStyle name="Normal 7 2 3 2 6" xfId="2953" xr:uid="{00000000-0005-0000-0000-00008E0B0000}"/>
    <cellStyle name="Normal 7 2 3 2 7" xfId="2954" xr:uid="{00000000-0005-0000-0000-00008F0B0000}"/>
    <cellStyle name="Normal 7 2 3 3" xfId="2955" xr:uid="{00000000-0005-0000-0000-0000900B0000}"/>
    <cellStyle name="Normal 7 2 3 3 2" xfId="2956" xr:uid="{00000000-0005-0000-0000-0000910B0000}"/>
    <cellStyle name="Normal 7 2 3 3 2 2" xfId="2957" xr:uid="{00000000-0005-0000-0000-0000920B0000}"/>
    <cellStyle name="Normal 7 2 3 3 2 2 2" xfId="2958" xr:uid="{00000000-0005-0000-0000-0000930B0000}"/>
    <cellStyle name="Normal 7 2 3 3 2 2 2 2" xfId="2959" xr:uid="{00000000-0005-0000-0000-0000940B0000}"/>
    <cellStyle name="Normal 7 2 3 3 2 2 2 3" xfId="2960" xr:uid="{00000000-0005-0000-0000-0000950B0000}"/>
    <cellStyle name="Normal 7 2 3 3 2 2 3" xfId="2961" xr:uid="{00000000-0005-0000-0000-0000960B0000}"/>
    <cellStyle name="Normal 7 2 3 3 2 2 4" xfId="2962" xr:uid="{00000000-0005-0000-0000-0000970B0000}"/>
    <cellStyle name="Normal 7 2 3 3 2 3" xfId="2963" xr:uid="{00000000-0005-0000-0000-0000980B0000}"/>
    <cellStyle name="Normal 7 2 3 3 2 3 2" xfId="2964" xr:uid="{00000000-0005-0000-0000-0000990B0000}"/>
    <cellStyle name="Normal 7 2 3 3 2 3 3" xfId="2965" xr:uid="{00000000-0005-0000-0000-00009A0B0000}"/>
    <cellStyle name="Normal 7 2 3 3 2 4" xfId="2966" xr:uid="{00000000-0005-0000-0000-00009B0B0000}"/>
    <cellStyle name="Normal 7 2 3 3 2 5" xfId="2967" xr:uid="{00000000-0005-0000-0000-00009C0B0000}"/>
    <cellStyle name="Normal 7 2 3 3 3" xfId="2968" xr:uid="{00000000-0005-0000-0000-00009D0B0000}"/>
    <cellStyle name="Normal 7 2 3 3 3 2" xfId="2969" xr:uid="{00000000-0005-0000-0000-00009E0B0000}"/>
    <cellStyle name="Normal 7 2 3 3 3 2 2" xfId="2970" xr:uid="{00000000-0005-0000-0000-00009F0B0000}"/>
    <cellStyle name="Normal 7 2 3 3 3 2 2 2" xfId="2971" xr:uid="{00000000-0005-0000-0000-0000A00B0000}"/>
    <cellStyle name="Normal 7 2 3 3 3 2 2 3" xfId="2972" xr:uid="{00000000-0005-0000-0000-0000A10B0000}"/>
    <cellStyle name="Normal 7 2 3 3 3 2 3" xfId="2973" xr:uid="{00000000-0005-0000-0000-0000A20B0000}"/>
    <cellStyle name="Normal 7 2 3 3 3 2 4" xfId="2974" xr:uid="{00000000-0005-0000-0000-0000A30B0000}"/>
    <cellStyle name="Normal 7 2 3 3 3 3" xfId="2975" xr:uid="{00000000-0005-0000-0000-0000A40B0000}"/>
    <cellStyle name="Normal 7 2 3 3 3 3 2" xfId="2976" xr:uid="{00000000-0005-0000-0000-0000A50B0000}"/>
    <cellStyle name="Normal 7 2 3 3 3 3 3" xfId="2977" xr:uid="{00000000-0005-0000-0000-0000A60B0000}"/>
    <cellStyle name="Normal 7 2 3 3 3 4" xfId="2978" xr:uid="{00000000-0005-0000-0000-0000A70B0000}"/>
    <cellStyle name="Normal 7 2 3 3 3 5" xfId="2979" xr:uid="{00000000-0005-0000-0000-0000A80B0000}"/>
    <cellStyle name="Normal 7 2 3 3 4" xfId="2980" xr:uid="{00000000-0005-0000-0000-0000A90B0000}"/>
    <cellStyle name="Normal 7 2 3 3 4 2" xfId="2981" xr:uid="{00000000-0005-0000-0000-0000AA0B0000}"/>
    <cellStyle name="Normal 7 2 3 3 4 2 2" xfId="2982" xr:uid="{00000000-0005-0000-0000-0000AB0B0000}"/>
    <cellStyle name="Normal 7 2 3 3 4 2 3" xfId="2983" xr:uid="{00000000-0005-0000-0000-0000AC0B0000}"/>
    <cellStyle name="Normal 7 2 3 3 4 3" xfId="2984" xr:uid="{00000000-0005-0000-0000-0000AD0B0000}"/>
    <cellStyle name="Normal 7 2 3 3 4 4" xfId="2985" xr:uid="{00000000-0005-0000-0000-0000AE0B0000}"/>
    <cellStyle name="Normal 7 2 3 3 5" xfId="2986" xr:uid="{00000000-0005-0000-0000-0000AF0B0000}"/>
    <cellStyle name="Normal 7 2 3 3 5 2" xfId="2987" xr:uid="{00000000-0005-0000-0000-0000B00B0000}"/>
    <cellStyle name="Normal 7 2 3 3 5 3" xfId="2988" xr:uid="{00000000-0005-0000-0000-0000B10B0000}"/>
    <cellStyle name="Normal 7 2 3 3 6" xfId="2989" xr:uid="{00000000-0005-0000-0000-0000B20B0000}"/>
    <cellStyle name="Normal 7 2 3 3 7" xfId="2990" xr:uid="{00000000-0005-0000-0000-0000B30B0000}"/>
    <cellStyle name="Normal 7 2 3 4" xfId="2991" xr:uid="{00000000-0005-0000-0000-0000B40B0000}"/>
    <cellStyle name="Normal 7 2 3 4 2" xfId="2992" xr:uid="{00000000-0005-0000-0000-0000B50B0000}"/>
    <cellStyle name="Normal 7 2 3 4 2 2" xfId="2993" xr:uid="{00000000-0005-0000-0000-0000B60B0000}"/>
    <cellStyle name="Normal 7 2 3 4 2 2 2" xfId="2994" xr:uid="{00000000-0005-0000-0000-0000B70B0000}"/>
    <cellStyle name="Normal 7 2 3 4 2 2 3" xfId="2995" xr:uid="{00000000-0005-0000-0000-0000B80B0000}"/>
    <cellStyle name="Normal 7 2 3 4 2 3" xfId="2996" xr:uid="{00000000-0005-0000-0000-0000B90B0000}"/>
    <cellStyle name="Normal 7 2 3 4 2 4" xfId="2997" xr:uid="{00000000-0005-0000-0000-0000BA0B0000}"/>
    <cellStyle name="Normal 7 2 3 4 3" xfId="2998" xr:uid="{00000000-0005-0000-0000-0000BB0B0000}"/>
    <cellStyle name="Normal 7 2 3 4 3 2" xfId="2999" xr:uid="{00000000-0005-0000-0000-0000BC0B0000}"/>
    <cellStyle name="Normal 7 2 3 4 3 3" xfId="3000" xr:uid="{00000000-0005-0000-0000-0000BD0B0000}"/>
    <cellStyle name="Normal 7 2 3 4 4" xfId="3001" xr:uid="{00000000-0005-0000-0000-0000BE0B0000}"/>
    <cellStyle name="Normal 7 2 3 4 5" xfId="3002" xr:uid="{00000000-0005-0000-0000-0000BF0B0000}"/>
    <cellStyle name="Normal 7 2 3 5" xfId="3003" xr:uid="{00000000-0005-0000-0000-0000C00B0000}"/>
    <cellStyle name="Normal 7 2 3 5 2" xfId="3004" xr:uid="{00000000-0005-0000-0000-0000C10B0000}"/>
    <cellStyle name="Normal 7 2 3 5 2 2" xfId="3005" xr:uid="{00000000-0005-0000-0000-0000C20B0000}"/>
    <cellStyle name="Normal 7 2 3 5 2 2 2" xfId="3006" xr:uid="{00000000-0005-0000-0000-0000C30B0000}"/>
    <cellStyle name="Normal 7 2 3 5 2 2 3" xfId="3007" xr:uid="{00000000-0005-0000-0000-0000C40B0000}"/>
    <cellStyle name="Normal 7 2 3 5 2 3" xfId="3008" xr:uid="{00000000-0005-0000-0000-0000C50B0000}"/>
    <cellStyle name="Normal 7 2 3 5 2 4" xfId="3009" xr:uid="{00000000-0005-0000-0000-0000C60B0000}"/>
    <cellStyle name="Normal 7 2 3 5 3" xfId="3010" xr:uid="{00000000-0005-0000-0000-0000C70B0000}"/>
    <cellStyle name="Normal 7 2 3 5 3 2" xfId="3011" xr:uid="{00000000-0005-0000-0000-0000C80B0000}"/>
    <cellStyle name="Normal 7 2 3 5 3 3" xfId="3012" xr:uid="{00000000-0005-0000-0000-0000C90B0000}"/>
    <cellStyle name="Normal 7 2 3 5 4" xfId="3013" xr:uid="{00000000-0005-0000-0000-0000CA0B0000}"/>
    <cellStyle name="Normal 7 2 3 5 5" xfId="3014" xr:uid="{00000000-0005-0000-0000-0000CB0B0000}"/>
    <cellStyle name="Normal 7 2 3 6" xfId="3015" xr:uid="{00000000-0005-0000-0000-0000CC0B0000}"/>
    <cellStyle name="Normal 7 2 3 6 2" xfId="3016" xr:uid="{00000000-0005-0000-0000-0000CD0B0000}"/>
    <cellStyle name="Normal 7 2 3 6 2 2" xfId="3017" xr:uid="{00000000-0005-0000-0000-0000CE0B0000}"/>
    <cellStyle name="Normal 7 2 3 6 2 3" xfId="3018" xr:uid="{00000000-0005-0000-0000-0000CF0B0000}"/>
    <cellStyle name="Normal 7 2 3 6 3" xfId="3019" xr:uid="{00000000-0005-0000-0000-0000D00B0000}"/>
    <cellStyle name="Normal 7 2 3 6 4" xfId="3020" xr:uid="{00000000-0005-0000-0000-0000D10B0000}"/>
    <cellStyle name="Normal 7 2 3 7" xfId="3021" xr:uid="{00000000-0005-0000-0000-0000D20B0000}"/>
    <cellStyle name="Normal 7 2 3 7 2" xfId="3022" xr:uid="{00000000-0005-0000-0000-0000D30B0000}"/>
    <cellStyle name="Normal 7 2 3 7 3" xfId="3023" xr:uid="{00000000-0005-0000-0000-0000D40B0000}"/>
    <cellStyle name="Normal 7 2 3 8" xfId="3024" xr:uid="{00000000-0005-0000-0000-0000D50B0000}"/>
    <cellStyle name="Normal 7 2 3 9" xfId="3025" xr:uid="{00000000-0005-0000-0000-0000D60B0000}"/>
    <cellStyle name="Normal 7 2 4" xfId="3026" xr:uid="{00000000-0005-0000-0000-0000D70B0000}"/>
    <cellStyle name="Normal 7 2 4 2" xfId="3027" xr:uid="{00000000-0005-0000-0000-0000D80B0000}"/>
    <cellStyle name="Normal 7 2 4 2 2" xfId="3028" xr:uid="{00000000-0005-0000-0000-0000D90B0000}"/>
    <cellStyle name="Normal 7 2 4 2 2 2" xfId="3029" xr:uid="{00000000-0005-0000-0000-0000DA0B0000}"/>
    <cellStyle name="Normal 7 2 4 2 2 2 2" xfId="3030" xr:uid="{00000000-0005-0000-0000-0000DB0B0000}"/>
    <cellStyle name="Normal 7 2 4 2 2 2 2 2" xfId="3031" xr:uid="{00000000-0005-0000-0000-0000DC0B0000}"/>
    <cellStyle name="Normal 7 2 4 2 2 2 2 3" xfId="3032" xr:uid="{00000000-0005-0000-0000-0000DD0B0000}"/>
    <cellStyle name="Normal 7 2 4 2 2 2 3" xfId="3033" xr:uid="{00000000-0005-0000-0000-0000DE0B0000}"/>
    <cellStyle name="Normal 7 2 4 2 2 2 4" xfId="3034" xr:uid="{00000000-0005-0000-0000-0000DF0B0000}"/>
    <cellStyle name="Normal 7 2 4 2 2 3" xfId="3035" xr:uid="{00000000-0005-0000-0000-0000E00B0000}"/>
    <cellStyle name="Normal 7 2 4 2 2 3 2" xfId="3036" xr:uid="{00000000-0005-0000-0000-0000E10B0000}"/>
    <cellStyle name="Normal 7 2 4 2 2 3 3" xfId="3037" xr:uid="{00000000-0005-0000-0000-0000E20B0000}"/>
    <cellStyle name="Normal 7 2 4 2 2 4" xfId="3038" xr:uid="{00000000-0005-0000-0000-0000E30B0000}"/>
    <cellStyle name="Normal 7 2 4 2 2 5" xfId="3039" xr:uid="{00000000-0005-0000-0000-0000E40B0000}"/>
    <cellStyle name="Normal 7 2 4 2 3" xfId="3040" xr:uid="{00000000-0005-0000-0000-0000E50B0000}"/>
    <cellStyle name="Normal 7 2 4 2 3 2" xfId="3041" xr:uid="{00000000-0005-0000-0000-0000E60B0000}"/>
    <cellStyle name="Normal 7 2 4 2 3 2 2" xfId="3042" xr:uid="{00000000-0005-0000-0000-0000E70B0000}"/>
    <cellStyle name="Normal 7 2 4 2 3 2 2 2" xfId="3043" xr:uid="{00000000-0005-0000-0000-0000E80B0000}"/>
    <cellStyle name="Normal 7 2 4 2 3 2 2 3" xfId="3044" xr:uid="{00000000-0005-0000-0000-0000E90B0000}"/>
    <cellStyle name="Normal 7 2 4 2 3 2 3" xfId="3045" xr:uid="{00000000-0005-0000-0000-0000EA0B0000}"/>
    <cellStyle name="Normal 7 2 4 2 3 2 4" xfId="3046" xr:uid="{00000000-0005-0000-0000-0000EB0B0000}"/>
    <cellStyle name="Normal 7 2 4 2 3 3" xfId="3047" xr:uid="{00000000-0005-0000-0000-0000EC0B0000}"/>
    <cellStyle name="Normal 7 2 4 2 3 3 2" xfId="3048" xr:uid="{00000000-0005-0000-0000-0000ED0B0000}"/>
    <cellStyle name="Normal 7 2 4 2 3 3 3" xfId="3049" xr:uid="{00000000-0005-0000-0000-0000EE0B0000}"/>
    <cellStyle name="Normal 7 2 4 2 3 4" xfId="3050" xr:uid="{00000000-0005-0000-0000-0000EF0B0000}"/>
    <cellStyle name="Normal 7 2 4 2 3 5" xfId="3051" xr:uid="{00000000-0005-0000-0000-0000F00B0000}"/>
    <cellStyle name="Normal 7 2 4 2 4" xfId="3052" xr:uid="{00000000-0005-0000-0000-0000F10B0000}"/>
    <cellStyle name="Normal 7 2 4 2 4 2" xfId="3053" xr:uid="{00000000-0005-0000-0000-0000F20B0000}"/>
    <cellStyle name="Normal 7 2 4 2 4 2 2" xfId="3054" xr:uid="{00000000-0005-0000-0000-0000F30B0000}"/>
    <cellStyle name="Normal 7 2 4 2 4 2 3" xfId="3055" xr:uid="{00000000-0005-0000-0000-0000F40B0000}"/>
    <cellStyle name="Normal 7 2 4 2 4 3" xfId="3056" xr:uid="{00000000-0005-0000-0000-0000F50B0000}"/>
    <cellStyle name="Normal 7 2 4 2 4 4" xfId="3057" xr:uid="{00000000-0005-0000-0000-0000F60B0000}"/>
    <cellStyle name="Normal 7 2 4 2 5" xfId="3058" xr:uid="{00000000-0005-0000-0000-0000F70B0000}"/>
    <cellStyle name="Normal 7 2 4 2 5 2" xfId="3059" xr:uid="{00000000-0005-0000-0000-0000F80B0000}"/>
    <cellStyle name="Normal 7 2 4 2 5 3" xfId="3060" xr:uid="{00000000-0005-0000-0000-0000F90B0000}"/>
    <cellStyle name="Normal 7 2 4 2 6" xfId="3061" xr:uid="{00000000-0005-0000-0000-0000FA0B0000}"/>
    <cellStyle name="Normal 7 2 4 2 7" xfId="3062" xr:uid="{00000000-0005-0000-0000-0000FB0B0000}"/>
    <cellStyle name="Normal 7 2 4 3" xfId="3063" xr:uid="{00000000-0005-0000-0000-0000FC0B0000}"/>
    <cellStyle name="Normal 7 2 4 3 2" xfId="3064" xr:uid="{00000000-0005-0000-0000-0000FD0B0000}"/>
    <cellStyle name="Normal 7 2 4 3 2 2" xfId="3065" xr:uid="{00000000-0005-0000-0000-0000FE0B0000}"/>
    <cellStyle name="Normal 7 2 4 3 2 2 2" xfId="3066" xr:uid="{00000000-0005-0000-0000-0000FF0B0000}"/>
    <cellStyle name="Normal 7 2 4 3 2 2 2 2" xfId="3067" xr:uid="{00000000-0005-0000-0000-0000000C0000}"/>
    <cellStyle name="Normal 7 2 4 3 2 2 2 3" xfId="3068" xr:uid="{00000000-0005-0000-0000-0000010C0000}"/>
    <cellStyle name="Normal 7 2 4 3 2 2 3" xfId="3069" xr:uid="{00000000-0005-0000-0000-0000020C0000}"/>
    <cellStyle name="Normal 7 2 4 3 2 2 4" xfId="3070" xr:uid="{00000000-0005-0000-0000-0000030C0000}"/>
    <cellStyle name="Normal 7 2 4 3 2 3" xfId="3071" xr:uid="{00000000-0005-0000-0000-0000040C0000}"/>
    <cellStyle name="Normal 7 2 4 3 2 3 2" xfId="3072" xr:uid="{00000000-0005-0000-0000-0000050C0000}"/>
    <cellStyle name="Normal 7 2 4 3 2 3 3" xfId="3073" xr:uid="{00000000-0005-0000-0000-0000060C0000}"/>
    <cellStyle name="Normal 7 2 4 3 2 4" xfId="3074" xr:uid="{00000000-0005-0000-0000-0000070C0000}"/>
    <cellStyle name="Normal 7 2 4 3 2 5" xfId="3075" xr:uid="{00000000-0005-0000-0000-0000080C0000}"/>
    <cellStyle name="Normal 7 2 4 3 3" xfId="3076" xr:uid="{00000000-0005-0000-0000-0000090C0000}"/>
    <cellStyle name="Normal 7 2 4 3 3 2" xfId="3077" xr:uid="{00000000-0005-0000-0000-00000A0C0000}"/>
    <cellStyle name="Normal 7 2 4 3 3 2 2" xfId="3078" xr:uid="{00000000-0005-0000-0000-00000B0C0000}"/>
    <cellStyle name="Normal 7 2 4 3 3 2 2 2" xfId="3079" xr:uid="{00000000-0005-0000-0000-00000C0C0000}"/>
    <cellStyle name="Normal 7 2 4 3 3 2 2 3" xfId="3080" xr:uid="{00000000-0005-0000-0000-00000D0C0000}"/>
    <cellStyle name="Normal 7 2 4 3 3 2 3" xfId="3081" xr:uid="{00000000-0005-0000-0000-00000E0C0000}"/>
    <cellStyle name="Normal 7 2 4 3 3 2 4" xfId="3082" xr:uid="{00000000-0005-0000-0000-00000F0C0000}"/>
    <cellStyle name="Normal 7 2 4 3 3 3" xfId="3083" xr:uid="{00000000-0005-0000-0000-0000100C0000}"/>
    <cellStyle name="Normal 7 2 4 3 3 3 2" xfId="3084" xr:uid="{00000000-0005-0000-0000-0000110C0000}"/>
    <cellStyle name="Normal 7 2 4 3 3 3 3" xfId="3085" xr:uid="{00000000-0005-0000-0000-0000120C0000}"/>
    <cellStyle name="Normal 7 2 4 3 3 4" xfId="3086" xr:uid="{00000000-0005-0000-0000-0000130C0000}"/>
    <cellStyle name="Normal 7 2 4 3 3 5" xfId="3087" xr:uid="{00000000-0005-0000-0000-0000140C0000}"/>
    <cellStyle name="Normal 7 2 4 3 4" xfId="3088" xr:uid="{00000000-0005-0000-0000-0000150C0000}"/>
    <cellStyle name="Normal 7 2 4 3 4 2" xfId="3089" xr:uid="{00000000-0005-0000-0000-0000160C0000}"/>
    <cellStyle name="Normal 7 2 4 3 4 2 2" xfId="3090" xr:uid="{00000000-0005-0000-0000-0000170C0000}"/>
    <cellStyle name="Normal 7 2 4 3 4 2 3" xfId="3091" xr:uid="{00000000-0005-0000-0000-0000180C0000}"/>
    <cellStyle name="Normal 7 2 4 3 4 3" xfId="3092" xr:uid="{00000000-0005-0000-0000-0000190C0000}"/>
    <cellStyle name="Normal 7 2 4 3 4 4" xfId="3093" xr:uid="{00000000-0005-0000-0000-00001A0C0000}"/>
    <cellStyle name="Normal 7 2 4 3 5" xfId="3094" xr:uid="{00000000-0005-0000-0000-00001B0C0000}"/>
    <cellStyle name="Normal 7 2 4 3 5 2" xfId="3095" xr:uid="{00000000-0005-0000-0000-00001C0C0000}"/>
    <cellStyle name="Normal 7 2 4 3 5 3" xfId="3096" xr:uid="{00000000-0005-0000-0000-00001D0C0000}"/>
    <cellStyle name="Normal 7 2 4 3 6" xfId="3097" xr:uid="{00000000-0005-0000-0000-00001E0C0000}"/>
    <cellStyle name="Normal 7 2 4 3 7" xfId="3098" xr:uid="{00000000-0005-0000-0000-00001F0C0000}"/>
    <cellStyle name="Normal 7 2 4 4" xfId="3099" xr:uid="{00000000-0005-0000-0000-0000200C0000}"/>
    <cellStyle name="Normal 7 2 4 4 2" xfId="3100" xr:uid="{00000000-0005-0000-0000-0000210C0000}"/>
    <cellStyle name="Normal 7 2 4 4 2 2" xfId="3101" xr:uid="{00000000-0005-0000-0000-0000220C0000}"/>
    <cellStyle name="Normal 7 2 4 4 2 2 2" xfId="3102" xr:uid="{00000000-0005-0000-0000-0000230C0000}"/>
    <cellStyle name="Normal 7 2 4 4 2 2 3" xfId="3103" xr:uid="{00000000-0005-0000-0000-0000240C0000}"/>
    <cellStyle name="Normal 7 2 4 4 2 3" xfId="3104" xr:uid="{00000000-0005-0000-0000-0000250C0000}"/>
    <cellStyle name="Normal 7 2 4 4 2 4" xfId="3105" xr:uid="{00000000-0005-0000-0000-0000260C0000}"/>
    <cellStyle name="Normal 7 2 4 4 3" xfId="3106" xr:uid="{00000000-0005-0000-0000-0000270C0000}"/>
    <cellStyle name="Normal 7 2 4 4 3 2" xfId="3107" xr:uid="{00000000-0005-0000-0000-0000280C0000}"/>
    <cellStyle name="Normal 7 2 4 4 3 3" xfId="3108" xr:uid="{00000000-0005-0000-0000-0000290C0000}"/>
    <cellStyle name="Normal 7 2 4 4 4" xfId="3109" xr:uid="{00000000-0005-0000-0000-00002A0C0000}"/>
    <cellStyle name="Normal 7 2 4 4 5" xfId="3110" xr:uid="{00000000-0005-0000-0000-00002B0C0000}"/>
    <cellStyle name="Normal 7 2 4 5" xfId="3111" xr:uid="{00000000-0005-0000-0000-00002C0C0000}"/>
    <cellStyle name="Normal 7 2 4 5 2" xfId="3112" xr:uid="{00000000-0005-0000-0000-00002D0C0000}"/>
    <cellStyle name="Normal 7 2 4 5 2 2" xfId="3113" xr:uid="{00000000-0005-0000-0000-00002E0C0000}"/>
    <cellStyle name="Normal 7 2 4 5 2 2 2" xfId="3114" xr:uid="{00000000-0005-0000-0000-00002F0C0000}"/>
    <cellStyle name="Normal 7 2 4 5 2 2 3" xfId="3115" xr:uid="{00000000-0005-0000-0000-0000300C0000}"/>
    <cellStyle name="Normal 7 2 4 5 2 3" xfId="3116" xr:uid="{00000000-0005-0000-0000-0000310C0000}"/>
    <cellStyle name="Normal 7 2 4 5 2 4" xfId="3117" xr:uid="{00000000-0005-0000-0000-0000320C0000}"/>
    <cellStyle name="Normal 7 2 4 5 3" xfId="3118" xr:uid="{00000000-0005-0000-0000-0000330C0000}"/>
    <cellStyle name="Normal 7 2 4 5 3 2" xfId="3119" xr:uid="{00000000-0005-0000-0000-0000340C0000}"/>
    <cellStyle name="Normal 7 2 4 5 3 3" xfId="3120" xr:uid="{00000000-0005-0000-0000-0000350C0000}"/>
    <cellStyle name="Normal 7 2 4 5 4" xfId="3121" xr:uid="{00000000-0005-0000-0000-0000360C0000}"/>
    <cellStyle name="Normal 7 2 4 5 5" xfId="3122" xr:uid="{00000000-0005-0000-0000-0000370C0000}"/>
    <cellStyle name="Normal 7 2 4 6" xfId="3123" xr:uid="{00000000-0005-0000-0000-0000380C0000}"/>
    <cellStyle name="Normal 7 2 4 6 2" xfId="3124" xr:uid="{00000000-0005-0000-0000-0000390C0000}"/>
    <cellStyle name="Normal 7 2 4 6 2 2" xfId="3125" xr:uid="{00000000-0005-0000-0000-00003A0C0000}"/>
    <cellStyle name="Normal 7 2 4 6 2 3" xfId="3126" xr:uid="{00000000-0005-0000-0000-00003B0C0000}"/>
    <cellStyle name="Normal 7 2 4 6 3" xfId="3127" xr:uid="{00000000-0005-0000-0000-00003C0C0000}"/>
    <cellStyle name="Normal 7 2 4 6 4" xfId="3128" xr:uid="{00000000-0005-0000-0000-00003D0C0000}"/>
    <cellStyle name="Normal 7 2 4 7" xfId="3129" xr:uid="{00000000-0005-0000-0000-00003E0C0000}"/>
    <cellStyle name="Normal 7 2 4 7 2" xfId="3130" xr:uid="{00000000-0005-0000-0000-00003F0C0000}"/>
    <cellStyle name="Normal 7 2 4 7 3" xfId="3131" xr:uid="{00000000-0005-0000-0000-0000400C0000}"/>
    <cellStyle name="Normal 7 2 4 8" xfId="3132" xr:uid="{00000000-0005-0000-0000-0000410C0000}"/>
    <cellStyle name="Normal 7 2 4 9" xfId="3133" xr:uid="{00000000-0005-0000-0000-0000420C0000}"/>
    <cellStyle name="Normal 7 2 5" xfId="3134" xr:uid="{00000000-0005-0000-0000-0000430C0000}"/>
    <cellStyle name="Normal 7 2 5 2" xfId="3135" xr:uid="{00000000-0005-0000-0000-0000440C0000}"/>
    <cellStyle name="Normal 7 2 5 2 2" xfId="3136" xr:uid="{00000000-0005-0000-0000-0000450C0000}"/>
    <cellStyle name="Normal 7 2 5 2 2 2" xfId="3137" xr:uid="{00000000-0005-0000-0000-0000460C0000}"/>
    <cellStyle name="Normal 7 2 5 2 2 2 2" xfId="3138" xr:uid="{00000000-0005-0000-0000-0000470C0000}"/>
    <cellStyle name="Normal 7 2 5 2 2 2 3" xfId="3139" xr:uid="{00000000-0005-0000-0000-0000480C0000}"/>
    <cellStyle name="Normal 7 2 5 2 2 3" xfId="3140" xr:uid="{00000000-0005-0000-0000-0000490C0000}"/>
    <cellStyle name="Normal 7 2 5 2 2 4" xfId="3141" xr:uid="{00000000-0005-0000-0000-00004A0C0000}"/>
    <cellStyle name="Normal 7 2 5 2 3" xfId="3142" xr:uid="{00000000-0005-0000-0000-00004B0C0000}"/>
    <cellStyle name="Normal 7 2 5 2 3 2" xfId="3143" xr:uid="{00000000-0005-0000-0000-00004C0C0000}"/>
    <cellStyle name="Normal 7 2 5 2 3 3" xfId="3144" xr:uid="{00000000-0005-0000-0000-00004D0C0000}"/>
    <cellStyle name="Normal 7 2 5 2 4" xfId="3145" xr:uid="{00000000-0005-0000-0000-00004E0C0000}"/>
    <cellStyle name="Normal 7 2 5 2 5" xfId="3146" xr:uid="{00000000-0005-0000-0000-00004F0C0000}"/>
    <cellStyle name="Normal 7 2 5 3" xfId="3147" xr:uid="{00000000-0005-0000-0000-0000500C0000}"/>
    <cellStyle name="Normal 7 2 5 3 2" xfId="3148" xr:uid="{00000000-0005-0000-0000-0000510C0000}"/>
    <cellStyle name="Normal 7 2 5 3 2 2" xfId="3149" xr:uid="{00000000-0005-0000-0000-0000520C0000}"/>
    <cellStyle name="Normal 7 2 5 3 2 2 2" xfId="3150" xr:uid="{00000000-0005-0000-0000-0000530C0000}"/>
    <cellStyle name="Normal 7 2 5 3 2 2 3" xfId="3151" xr:uid="{00000000-0005-0000-0000-0000540C0000}"/>
    <cellStyle name="Normal 7 2 5 3 2 3" xfId="3152" xr:uid="{00000000-0005-0000-0000-0000550C0000}"/>
    <cellStyle name="Normal 7 2 5 3 2 4" xfId="3153" xr:uid="{00000000-0005-0000-0000-0000560C0000}"/>
    <cellStyle name="Normal 7 2 5 3 3" xfId="3154" xr:uid="{00000000-0005-0000-0000-0000570C0000}"/>
    <cellStyle name="Normal 7 2 5 3 3 2" xfId="3155" xr:uid="{00000000-0005-0000-0000-0000580C0000}"/>
    <cellStyle name="Normal 7 2 5 3 3 3" xfId="3156" xr:uid="{00000000-0005-0000-0000-0000590C0000}"/>
    <cellStyle name="Normal 7 2 5 3 4" xfId="3157" xr:uid="{00000000-0005-0000-0000-00005A0C0000}"/>
    <cellStyle name="Normal 7 2 5 3 5" xfId="3158" xr:uid="{00000000-0005-0000-0000-00005B0C0000}"/>
    <cellStyle name="Normal 7 2 5 4" xfId="3159" xr:uid="{00000000-0005-0000-0000-00005C0C0000}"/>
    <cellStyle name="Normal 7 2 5 4 2" xfId="3160" xr:uid="{00000000-0005-0000-0000-00005D0C0000}"/>
    <cellStyle name="Normal 7 2 5 4 2 2" xfId="3161" xr:uid="{00000000-0005-0000-0000-00005E0C0000}"/>
    <cellStyle name="Normal 7 2 5 4 2 3" xfId="3162" xr:uid="{00000000-0005-0000-0000-00005F0C0000}"/>
    <cellStyle name="Normal 7 2 5 4 3" xfId="3163" xr:uid="{00000000-0005-0000-0000-0000600C0000}"/>
    <cellStyle name="Normal 7 2 5 4 4" xfId="3164" xr:uid="{00000000-0005-0000-0000-0000610C0000}"/>
    <cellStyle name="Normal 7 2 5 5" xfId="3165" xr:uid="{00000000-0005-0000-0000-0000620C0000}"/>
    <cellStyle name="Normal 7 2 5 5 2" xfId="3166" xr:uid="{00000000-0005-0000-0000-0000630C0000}"/>
    <cellStyle name="Normal 7 2 5 5 3" xfId="3167" xr:uid="{00000000-0005-0000-0000-0000640C0000}"/>
    <cellStyle name="Normal 7 2 5 6" xfId="3168" xr:uid="{00000000-0005-0000-0000-0000650C0000}"/>
    <cellStyle name="Normal 7 2 5 7" xfId="3169" xr:uid="{00000000-0005-0000-0000-0000660C0000}"/>
    <cellStyle name="Normal 7 2 6" xfId="3170" xr:uid="{00000000-0005-0000-0000-0000670C0000}"/>
    <cellStyle name="Normal 7 2 6 2" xfId="3171" xr:uid="{00000000-0005-0000-0000-0000680C0000}"/>
    <cellStyle name="Normal 7 2 6 2 2" xfId="3172" xr:uid="{00000000-0005-0000-0000-0000690C0000}"/>
    <cellStyle name="Normal 7 2 6 2 2 2" xfId="3173" xr:uid="{00000000-0005-0000-0000-00006A0C0000}"/>
    <cellStyle name="Normal 7 2 6 2 2 2 2" xfId="3174" xr:uid="{00000000-0005-0000-0000-00006B0C0000}"/>
    <cellStyle name="Normal 7 2 6 2 2 2 3" xfId="3175" xr:uid="{00000000-0005-0000-0000-00006C0C0000}"/>
    <cellStyle name="Normal 7 2 6 2 2 3" xfId="3176" xr:uid="{00000000-0005-0000-0000-00006D0C0000}"/>
    <cellStyle name="Normal 7 2 6 2 2 4" xfId="3177" xr:uid="{00000000-0005-0000-0000-00006E0C0000}"/>
    <cellStyle name="Normal 7 2 6 2 3" xfId="3178" xr:uid="{00000000-0005-0000-0000-00006F0C0000}"/>
    <cellStyle name="Normal 7 2 6 2 3 2" xfId="3179" xr:uid="{00000000-0005-0000-0000-0000700C0000}"/>
    <cellStyle name="Normal 7 2 6 2 3 3" xfId="3180" xr:uid="{00000000-0005-0000-0000-0000710C0000}"/>
    <cellStyle name="Normal 7 2 6 2 4" xfId="3181" xr:uid="{00000000-0005-0000-0000-0000720C0000}"/>
    <cellStyle name="Normal 7 2 6 2 5" xfId="3182" xr:uid="{00000000-0005-0000-0000-0000730C0000}"/>
    <cellStyle name="Normal 7 2 6 3" xfId="3183" xr:uid="{00000000-0005-0000-0000-0000740C0000}"/>
    <cellStyle name="Normal 7 2 6 3 2" xfId="3184" xr:uid="{00000000-0005-0000-0000-0000750C0000}"/>
    <cellStyle name="Normal 7 2 6 3 2 2" xfId="3185" xr:uid="{00000000-0005-0000-0000-0000760C0000}"/>
    <cellStyle name="Normal 7 2 6 3 2 2 2" xfId="3186" xr:uid="{00000000-0005-0000-0000-0000770C0000}"/>
    <cellStyle name="Normal 7 2 6 3 2 2 3" xfId="3187" xr:uid="{00000000-0005-0000-0000-0000780C0000}"/>
    <cellStyle name="Normal 7 2 6 3 2 3" xfId="3188" xr:uid="{00000000-0005-0000-0000-0000790C0000}"/>
    <cellStyle name="Normal 7 2 6 3 2 4" xfId="3189" xr:uid="{00000000-0005-0000-0000-00007A0C0000}"/>
    <cellStyle name="Normal 7 2 6 3 3" xfId="3190" xr:uid="{00000000-0005-0000-0000-00007B0C0000}"/>
    <cellStyle name="Normal 7 2 6 3 3 2" xfId="3191" xr:uid="{00000000-0005-0000-0000-00007C0C0000}"/>
    <cellStyle name="Normal 7 2 6 3 3 3" xfId="3192" xr:uid="{00000000-0005-0000-0000-00007D0C0000}"/>
    <cellStyle name="Normal 7 2 6 3 4" xfId="3193" xr:uid="{00000000-0005-0000-0000-00007E0C0000}"/>
    <cellStyle name="Normal 7 2 6 3 5" xfId="3194" xr:uid="{00000000-0005-0000-0000-00007F0C0000}"/>
    <cellStyle name="Normal 7 2 6 4" xfId="3195" xr:uid="{00000000-0005-0000-0000-0000800C0000}"/>
    <cellStyle name="Normal 7 2 6 4 2" xfId="3196" xr:uid="{00000000-0005-0000-0000-0000810C0000}"/>
    <cellStyle name="Normal 7 2 6 4 2 2" xfId="3197" xr:uid="{00000000-0005-0000-0000-0000820C0000}"/>
    <cellStyle name="Normal 7 2 6 4 2 3" xfId="3198" xr:uid="{00000000-0005-0000-0000-0000830C0000}"/>
    <cellStyle name="Normal 7 2 6 4 3" xfId="3199" xr:uid="{00000000-0005-0000-0000-0000840C0000}"/>
    <cellStyle name="Normal 7 2 6 4 4" xfId="3200" xr:uid="{00000000-0005-0000-0000-0000850C0000}"/>
    <cellStyle name="Normal 7 2 6 5" xfId="3201" xr:uid="{00000000-0005-0000-0000-0000860C0000}"/>
    <cellStyle name="Normal 7 2 6 5 2" xfId="3202" xr:uid="{00000000-0005-0000-0000-0000870C0000}"/>
    <cellStyle name="Normal 7 2 6 5 3" xfId="3203" xr:uid="{00000000-0005-0000-0000-0000880C0000}"/>
    <cellStyle name="Normal 7 2 6 6" xfId="3204" xr:uid="{00000000-0005-0000-0000-0000890C0000}"/>
    <cellStyle name="Normal 7 2 6 7" xfId="3205" xr:uid="{00000000-0005-0000-0000-00008A0C0000}"/>
    <cellStyle name="Normal 7 2 7" xfId="3206" xr:uid="{00000000-0005-0000-0000-00008B0C0000}"/>
    <cellStyle name="Normal 7 2 7 2" xfId="3207" xr:uid="{00000000-0005-0000-0000-00008C0C0000}"/>
    <cellStyle name="Normal 7 2 7 2 2" xfId="3208" xr:uid="{00000000-0005-0000-0000-00008D0C0000}"/>
    <cellStyle name="Normal 7 2 7 2 2 2" xfId="3209" xr:uid="{00000000-0005-0000-0000-00008E0C0000}"/>
    <cellStyle name="Normal 7 2 7 2 2 2 2" xfId="3210" xr:uid="{00000000-0005-0000-0000-00008F0C0000}"/>
    <cellStyle name="Normal 7 2 7 2 2 2 3" xfId="3211" xr:uid="{00000000-0005-0000-0000-0000900C0000}"/>
    <cellStyle name="Normal 7 2 7 2 2 3" xfId="3212" xr:uid="{00000000-0005-0000-0000-0000910C0000}"/>
    <cellStyle name="Normal 7 2 7 2 2 4" xfId="3213" xr:uid="{00000000-0005-0000-0000-0000920C0000}"/>
    <cellStyle name="Normal 7 2 7 2 3" xfId="3214" xr:uid="{00000000-0005-0000-0000-0000930C0000}"/>
    <cellStyle name="Normal 7 2 7 2 3 2" xfId="3215" xr:uid="{00000000-0005-0000-0000-0000940C0000}"/>
    <cellStyle name="Normal 7 2 7 2 3 3" xfId="3216" xr:uid="{00000000-0005-0000-0000-0000950C0000}"/>
    <cellStyle name="Normal 7 2 7 2 4" xfId="3217" xr:uid="{00000000-0005-0000-0000-0000960C0000}"/>
    <cellStyle name="Normal 7 2 7 2 5" xfId="3218" xr:uid="{00000000-0005-0000-0000-0000970C0000}"/>
    <cellStyle name="Normal 7 2 7 3" xfId="3219" xr:uid="{00000000-0005-0000-0000-0000980C0000}"/>
    <cellStyle name="Normal 7 2 7 3 2" xfId="3220" xr:uid="{00000000-0005-0000-0000-0000990C0000}"/>
    <cellStyle name="Normal 7 2 7 3 2 2" xfId="3221" xr:uid="{00000000-0005-0000-0000-00009A0C0000}"/>
    <cellStyle name="Normal 7 2 7 3 2 2 2" xfId="3222" xr:uid="{00000000-0005-0000-0000-00009B0C0000}"/>
    <cellStyle name="Normal 7 2 7 3 2 2 3" xfId="3223" xr:uid="{00000000-0005-0000-0000-00009C0C0000}"/>
    <cellStyle name="Normal 7 2 7 3 2 3" xfId="3224" xr:uid="{00000000-0005-0000-0000-00009D0C0000}"/>
    <cellStyle name="Normal 7 2 7 3 2 4" xfId="3225" xr:uid="{00000000-0005-0000-0000-00009E0C0000}"/>
    <cellStyle name="Normal 7 2 7 3 3" xfId="3226" xr:uid="{00000000-0005-0000-0000-00009F0C0000}"/>
    <cellStyle name="Normal 7 2 7 3 3 2" xfId="3227" xr:uid="{00000000-0005-0000-0000-0000A00C0000}"/>
    <cellStyle name="Normal 7 2 7 3 3 3" xfId="3228" xr:uid="{00000000-0005-0000-0000-0000A10C0000}"/>
    <cellStyle name="Normal 7 2 7 3 4" xfId="3229" xr:uid="{00000000-0005-0000-0000-0000A20C0000}"/>
    <cellStyle name="Normal 7 2 7 3 5" xfId="3230" xr:uid="{00000000-0005-0000-0000-0000A30C0000}"/>
    <cellStyle name="Normal 7 2 7 4" xfId="3231" xr:uid="{00000000-0005-0000-0000-0000A40C0000}"/>
    <cellStyle name="Normal 7 2 7 4 2" xfId="3232" xr:uid="{00000000-0005-0000-0000-0000A50C0000}"/>
    <cellStyle name="Normal 7 2 7 4 2 2" xfId="3233" xr:uid="{00000000-0005-0000-0000-0000A60C0000}"/>
    <cellStyle name="Normal 7 2 7 4 2 3" xfId="3234" xr:uid="{00000000-0005-0000-0000-0000A70C0000}"/>
    <cellStyle name="Normal 7 2 7 4 3" xfId="3235" xr:uid="{00000000-0005-0000-0000-0000A80C0000}"/>
    <cellStyle name="Normal 7 2 7 4 4" xfId="3236" xr:uid="{00000000-0005-0000-0000-0000A90C0000}"/>
    <cellStyle name="Normal 7 2 7 5" xfId="3237" xr:uid="{00000000-0005-0000-0000-0000AA0C0000}"/>
    <cellStyle name="Normal 7 2 7 5 2" xfId="3238" xr:uid="{00000000-0005-0000-0000-0000AB0C0000}"/>
    <cellStyle name="Normal 7 2 7 5 3" xfId="3239" xr:uid="{00000000-0005-0000-0000-0000AC0C0000}"/>
    <cellStyle name="Normal 7 2 7 6" xfId="3240" xr:uid="{00000000-0005-0000-0000-0000AD0C0000}"/>
    <cellStyle name="Normal 7 2 7 7" xfId="3241" xr:uid="{00000000-0005-0000-0000-0000AE0C0000}"/>
    <cellStyle name="Normal 7 2 8" xfId="3242" xr:uid="{00000000-0005-0000-0000-0000AF0C0000}"/>
    <cellStyle name="Normal 7 2 8 2" xfId="3243" xr:uid="{00000000-0005-0000-0000-0000B00C0000}"/>
    <cellStyle name="Normal 7 2 8 2 2" xfId="3244" xr:uid="{00000000-0005-0000-0000-0000B10C0000}"/>
    <cellStyle name="Normal 7 2 8 2 2 2" xfId="3245" xr:uid="{00000000-0005-0000-0000-0000B20C0000}"/>
    <cellStyle name="Normal 7 2 8 2 2 2 2" xfId="3246" xr:uid="{00000000-0005-0000-0000-0000B30C0000}"/>
    <cellStyle name="Normal 7 2 8 2 2 2 3" xfId="3247" xr:uid="{00000000-0005-0000-0000-0000B40C0000}"/>
    <cellStyle name="Normal 7 2 8 2 2 3" xfId="3248" xr:uid="{00000000-0005-0000-0000-0000B50C0000}"/>
    <cellStyle name="Normal 7 2 8 2 2 4" xfId="3249" xr:uid="{00000000-0005-0000-0000-0000B60C0000}"/>
    <cellStyle name="Normal 7 2 8 2 3" xfId="3250" xr:uid="{00000000-0005-0000-0000-0000B70C0000}"/>
    <cellStyle name="Normal 7 2 8 2 3 2" xfId="3251" xr:uid="{00000000-0005-0000-0000-0000B80C0000}"/>
    <cellStyle name="Normal 7 2 8 2 3 3" xfId="3252" xr:uid="{00000000-0005-0000-0000-0000B90C0000}"/>
    <cellStyle name="Normal 7 2 8 2 4" xfId="3253" xr:uid="{00000000-0005-0000-0000-0000BA0C0000}"/>
    <cellStyle name="Normal 7 2 8 2 5" xfId="3254" xr:uid="{00000000-0005-0000-0000-0000BB0C0000}"/>
    <cellStyle name="Normal 7 2 8 3" xfId="3255" xr:uid="{00000000-0005-0000-0000-0000BC0C0000}"/>
    <cellStyle name="Normal 7 2 8 3 2" xfId="3256" xr:uid="{00000000-0005-0000-0000-0000BD0C0000}"/>
    <cellStyle name="Normal 7 2 8 3 2 2" xfId="3257" xr:uid="{00000000-0005-0000-0000-0000BE0C0000}"/>
    <cellStyle name="Normal 7 2 8 3 2 2 2" xfId="3258" xr:uid="{00000000-0005-0000-0000-0000BF0C0000}"/>
    <cellStyle name="Normal 7 2 8 3 2 2 3" xfId="3259" xr:uid="{00000000-0005-0000-0000-0000C00C0000}"/>
    <cellStyle name="Normal 7 2 8 3 2 3" xfId="3260" xr:uid="{00000000-0005-0000-0000-0000C10C0000}"/>
    <cellStyle name="Normal 7 2 8 3 2 4" xfId="3261" xr:uid="{00000000-0005-0000-0000-0000C20C0000}"/>
    <cellStyle name="Normal 7 2 8 3 3" xfId="3262" xr:uid="{00000000-0005-0000-0000-0000C30C0000}"/>
    <cellStyle name="Normal 7 2 8 3 3 2" xfId="3263" xr:uid="{00000000-0005-0000-0000-0000C40C0000}"/>
    <cellStyle name="Normal 7 2 8 3 3 3" xfId="3264" xr:uid="{00000000-0005-0000-0000-0000C50C0000}"/>
    <cellStyle name="Normal 7 2 8 3 4" xfId="3265" xr:uid="{00000000-0005-0000-0000-0000C60C0000}"/>
    <cellStyle name="Normal 7 2 8 3 5" xfId="3266" xr:uid="{00000000-0005-0000-0000-0000C70C0000}"/>
    <cellStyle name="Normal 7 2 8 4" xfId="3267" xr:uid="{00000000-0005-0000-0000-0000C80C0000}"/>
    <cellStyle name="Normal 7 2 8 4 2" xfId="3268" xr:uid="{00000000-0005-0000-0000-0000C90C0000}"/>
    <cellStyle name="Normal 7 2 8 4 2 2" xfId="3269" xr:uid="{00000000-0005-0000-0000-0000CA0C0000}"/>
    <cellStyle name="Normal 7 2 8 4 2 3" xfId="3270" xr:uid="{00000000-0005-0000-0000-0000CB0C0000}"/>
    <cellStyle name="Normal 7 2 8 4 3" xfId="3271" xr:uid="{00000000-0005-0000-0000-0000CC0C0000}"/>
    <cellStyle name="Normal 7 2 8 4 4" xfId="3272" xr:uid="{00000000-0005-0000-0000-0000CD0C0000}"/>
    <cellStyle name="Normal 7 2 8 5" xfId="3273" xr:uid="{00000000-0005-0000-0000-0000CE0C0000}"/>
    <cellStyle name="Normal 7 2 8 5 2" xfId="3274" xr:uid="{00000000-0005-0000-0000-0000CF0C0000}"/>
    <cellStyle name="Normal 7 2 8 5 3" xfId="3275" xr:uid="{00000000-0005-0000-0000-0000D00C0000}"/>
    <cellStyle name="Normal 7 2 8 6" xfId="3276" xr:uid="{00000000-0005-0000-0000-0000D10C0000}"/>
    <cellStyle name="Normal 7 2 8 7" xfId="3277" xr:uid="{00000000-0005-0000-0000-0000D20C0000}"/>
    <cellStyle name="Normal 7 2 9" xfId="3278" xr:uid="{00000000-0005-0000-0000-0000D30C0000}"/>
    <cellStyle name="Normal 7 2 9 2" xfId="3279" xr:uid="{00000000-0005-0000-0000-0000D40C0000}"/>
    <cellStyle name="Normal 7 2 9 2 2" xfId="3280" xr:uid="{00000000-0005-0000-0000-0000D50C0000}"/>
    <cellStyle name="Normal 7 2 9 2 2 2" xfId="3281" xr:uid="{00000000-0005-0000-0000-0000D60C0000}"/>
    <cellStyle name="Normal 7 2 9 2 2 2 2" xfId="3282" xr:uid="{00000000-0005-0000-0000-0000D70C0000}"/>
    <cellStyle name="Normal 7 2 9 2 2 2 3" xfId="3283" xr:uid="{00000000-0005-0000-0000-0000D80C0000}"/>
    <cellStyle name="Normal 7 2 9 2 2 3" xfId="3284" xr:uid="{00000000-0005-0000-0000-0000D90C0000}"/>
    <cellStyle name="Normal 7 2 9 2 2 4" xfId="3285" xr:uid="{00000000-0005-0000-0000-0000DA0C0000}"/>
    <cellStyle name="Normal 7 2 9 2 3" xfId="3286" xr:uid="{00000000-0005-0000-0000-0000DB0C0000}"/>
    <cellStyle name="Normal 7 2 9 2 3 2" xfId="3287" xr:uid="{00000000-0005-0000-0000-0000DC0C0000}"/>
    <cellStyle name="Normal 7 2 9 2 3 3" xfId="3288" xr:uid="{00000000-0005-0000-0000-0000DD0C0000}"/>
    <cellStyle name="Normal 7 2 9 2 4" xfId="3289" xr:uid="{00000000-0005-0000-0000-0000DE0C0000}"/>
    <cellStyle name="Normal 7 2 9 2 5" xfId="3290" xr:uid="{00000000-0005-0000-0000-0000DF0C0000}"/>
    <cellStyle name="Normal 7 2 9 3" xfId="3291" xr:uid="{00000000-0005-0000-0000-0000E00C0000}"/>
    <cellStyle name="Normal 7 2 9 3 2" xfId="3292" xr:uid="{00000000-0005-0000-0000-0000E10C0000}"/>
    <cellStyle name="Normal 7 2 9 3 2 2" xfId="3293" xr:uid="{00000000-0005-0000-0000-0000E20C0000}"/>
    <cellStyle name="Normal 7 2 9 3 2 2 2" xfId="3294" xr:uid="{00000000-0005-0000-0000-0000E30C0000}"/>
    <cellStyle name="Normal 7 2 9 3 2 2 3" xfId="3295" xr:uid="{00000000-0005-0000-0000-0000E40C0000}"/>
    <cellStyle name="Normal 7 2 9 3 2 3" xfId="3296" xr:uid="{00000000-0005-0000-0000-0000E50C0000}"/>
    <cellStyle name="Normal 7 2 9 3 2 4" xfId="3297" xr:uid="{00000000-0005-0000-0000-0000E60C0000}"/>
    <cellStyle name="Normal 7 2 9 3 3" xfId="3298" xr:uid="{00000000-0005-0000-0000-0000E70C0000}"/>
    <cellStyle name="Normal 7 2 9 3 3 2" xfId="3299" xr:uid="{00000000-0005-0000-0000-0000E80C0000}"/>
    <cellStyle name="Normal 7 2 9 3 3 3" xfId="3300" xr:uid="{00000000-0005-0000-0000-0000E90C0000}"/>
    <cellStyle name="Normal 7 2 9 3 4" xfId="3301" xr:uid="{00000000-0005-0000-0000-0000EA0C0000}"/>
    <cellStyle name="Normal 7 2 9 3 5" xfId="3302" xr:uid="{00000000-0005-0000-0000-0000EB0C0000}"/>
    <cellStyle name="Normal 7 2 9 4" xfId="3303" xr:uid="{00000000-0005-0000-0000-0000EC0C0000}"/>
    <cellStyle name="Normal 7 2 9 4 2" xfId="3304" xr:uid="{00000000-0005-0000-0000-0000ED0C0000}"/>
    <cellStyle name="Normal 7 2 9 4 2 2" xfId="3305" xr:uid="{00000000-0005-0000-0000-0000EE0C0000}"/>
    <cellStyle name="Normal 7 2 9 4 2 3" xfId="3306" xr:uid="{00000000-0005-0000-0000-0000EF0C0000}"/>
    <cellStyle name="Normal 7 2 9 4 3" xfId="3307" xr:uid="{00000000-0005-0000-0000-0000F00C0000}"/>
    <cellStyle name="Normal 7 2 9 4 4" xfId="3308" xr:uid="{00000000-0005-0000-0000-0000F10C0000}"/>
    <cellStyle name="Normal 7 2 9 5" xfId="3309" xr:uid="{00000000-0005-0000-0000-0000F20C0000}"/>
    <cellStyle name="Normal 7 2 9 5 2" xfId="3310" xr:uid="{00000000-0005-0000-0000-0000F30C0000}"/>
    <cellStyle name="Normal 7 2 9 5 3" xfId="3311" xr:uid="{00000000-0005-0000-0000-0000F40C0000}"/>
    <cellStyle name="Normal 7 2 9 6" xfId="3312" xr:uid="{00000000-0005-0000-0000-0000F50C0000}"/>
    <cellStyle name="Normal 7 2 9 7" xfId="3313" xr:uid="{00000000-0005-0000-0000-0000F60C0000}"/>
    <cellStyle name="Normal 7 20" xfId="3314" xr:uid="{00000000-0005-0000-0000-0000F70C0000}"/>
    <cellStyle name="Normal 7 20 2" xfId="3315" xr:uid="{00000000-0005-0000-0000-0000F80C0000}"/>
    <cellStyle name="Normal 7 20 2 2" xfId="3316" xr:uid="{00000000-0005-0000-0000-0000F90C0000}"/>
    <cellStyle name="Normal 7 20 2 3" xfId="3317" xr:uid="{00000000-0005-0000-0000-0000FA0C0000}"/>
    <cellStyle name="Normal 7 20 3" xfId="3318" xr:uid="{00000000-0005-0000-0000-0000FB0C0000}"/>
    <cellStyle name="Normal 7 20 4" xfId="3319" xr:uid="{00000000-0005-0000-0000-0000FC0C0000}"/>
    <cellStyle name="Normal 7 21" xfId="3320" xr:uid="{00000000-0005-0000-0000-0000FD0C0000}"/>
    <cellStyle name="Normal 7 21 2" xfId="3321" xr:uid="{00000000-0005-0000-0000-0000FE0C0000}"/>
    <cellStyle name="Normal 7 21 3" xfId="3322" xr:uid="{00000000-0005-0000-0000-0000FF0C0000}"/>
    <cellStyle name="Normal 7 22" xfId="3323" xr:uid="{00000000-0005-0000-0000-0000000D0000}"/>
    <cellStyle name="Normal 7 22 2" xfId="3324" xr:uid="{00000000-0005-0000-0000-0000010D0000}"/>
    <cellStyle name="Normal 7 22 3" xfId="3325" xr:uid="{00000000-0005-0000-0000-0000020D0000}"/>
    <cellStyle name="Normal 7 23" xfId="3326" xr:uid="{00000000-0005-0000-0000-0000030D0000}"/>
    <cellStyle name="Normal 7 23 2" xfId="3327" xr:uid="{00000000-0005-0000-0000-0000040D0000}"/>
    <cellStyle name="Normal 7 24" xfId="3328" xr:uid="{00000000-0005-0000-0000-0000050D0000}"/>
    <cellStyle name="Normal 7 3" xfId="3329" xr:uid="{00000000-0005-0000-0000-0000060D0000}"/>
    <cellStyle name="Normal 7 3 10" xfId="3330" xr:uid="{00000000-0005-0000-0000-0000070D0000}"/>
    <cellStyle name="Normal 7 3 2" xfId="3331" xr:uid="{00000000-0005-0000-0000-0000080D0000}"/>
    <cellStyle name="Normal 7 3 2 2" xfId="3332" xr:uid="{00000000-0005-0000-0000-0000090D0000}"/>
    <cellStyle name="Normal 7 3 2 2 2" xfId="3333" xr:uid="{00000000-0005-0000-0000-00000A0D0000}"/>
    <cellStyle name="Normal 7 3 2 2 2 2" xfId="3334" xr:uid="{00000000-0005-0000-0000-00000B0D0000}"/>
    <cellStyle name="Normal 7 3 2 2 2 2 2" xfId="3335" xr:uid="{00000000-0005-0000-0000-00000C0D0000}"/>
    <cellStyle name="Normal 7 3 2 2 2 2 2 2" xfId="3336" xr:uid="{00000000-0005-0000-0000-00000D0D0000}"/>
    <cellStyle name="Normal 7 3 2 2 2 2 2 3" xfId="3337" xr:uid="{00000000-0005-0000-0000-00000E0D0000}"/>
    <cellStyle name="Normal 7 3 2 2 2 2 3" xfId="3338" xr:uid="{00000000-0005-0000-0000-00000F0D0000}"/>
    <cellStyle name="Normal 7 3 2 2 2 2 4" xfId="3339" xr:uid="{00000000-0005-0000-0000-0000100D0000}"/>
    <cellStyle name="Normal 7 3 2 2 2 3" xfId="3340" xr:uid="{00000000-0005-0000-0000-0000110D0000}"/>
    <cellStyle name="Normal 7 3 2 2 2 3 2" xfId="3341" xr:uid="{00000000-0005-0000-0000-0000120D0000}"/>
    <cellStyle name="Normal 7 3 2 2 2 3 3" xfId="3342" xr:uid="{00000000-0005-0000-0000-0000130D0000}"/>
    <cellStyle name="Normal 7 3 2 2 2 4" xfId="3343" xr:uid="{00000000-0005-0000-0000-0000140D0000}"/>
    <cellStyle name="Normal 7 3 2 2 2 5" xfId="3344" xr:uid="{00000000-0005-0000-0000-0000150D0000}"/>
    <cellStyle name="Normal 7 3 2 2 3" xfId="3345" xr:uid="{00000000-0005-0000-0000-0000160D0000}"/>
    <cellStyle name="Normal 7 3 2 2 3 2" xfId="3346" xr:uid="{00000000-0005-0000-0000-0000170D0000}"/>
    <cellStyle name="Normal 7 3 2 2 3 2 2" xfId="3347" xr:uid="{00000000-0005-0000-0000-0000180D0000}"/>
    <cellStyle name="Normal 7 3 2 2 3 2 2 2" xfId="3348" xr:uid="{00000000-0005-0000-0000-0000190D0000}"/>
    <cellStyle name="Normal 7 3 2 2 3 2 2 3" xfId="3349" xr:uid="{00000000-0005-0000-0000-00001A0D0000}"/>
    <cellStyle name="Normal 7 3 2 2 3 2 3" xfId="3350" xr:uid="{00000000-0005-0000-0000-00001B0D0000}"/>
    <cellStyle name="Normal 7 3 2 2 3 2 4" xfId="3351" xr:uid="{00000000-0005-0000-0000-00001C0D0000}"/>
    <cellStyle name="Normal 7 3 2 2 3 3" xfId="3352" xr:uid="{00000000-0005-0000-0000-00001D0D0000}"/>
    <cellStyle name="Normal 7 3 2 2 3 3 2" xfId="3353" xr:uid="{00000000-0005-0000-0000-00001E0D0000}"/>
    <cellStyle name="Normal 7 3 2 2 3 3 3" xfId="3354" xr:uid="{00000000-0005-0000-0000-00001F0D0000}"/>
    <cellStyle name="Normal 7 3 2 2 3 4" xfId="3355" xr:uid="{00000000-0005-0000-0000-0000200D0000}"/>
    <cellStyle name="Normal 7 3 2 2 3 5" xfId="3356" xr:uid="{00000000-0005-0000-0000-0000210D0000}"/>
    <cellStyle name="Normal 7 3 2 2 4" xfId="3357" xr:uid="{00000000-0005-0000-0000-0000220D0000}"/>
    <cellStyle name="Normal 7 3 2 2 4 2" xfId="3358" xr:uid="{00000000-0005-0000-0000-0000230D0000}"/>
    <cellStyle name="Normal 7 3 2 2 4 2 2" xfId="3359" xr:uid="{00000000-0005-0000-0000-0000240D0000}"/>
    <cellStyle name="Normal 7 3 2 2 4 2 3" xfId="3360" xr:uid="{00000000-0005-0000-0000-0000250D0000}"/>
    <cellStyle name="Normal 7 3 2 2 4 3" xfId="3361" xr:uid="{00000000-0005-0000-0000-0000260D0000}"/>
    <cellStyle name="Normal 7 3 2 2 4 4" xfId="3362" xr:uid="{00000000-0005-0000-0000-0000270D0000}"/>
    <cellStyle name="Normal 7 3 2 2 5" xfId="3363" xr:uid="{00000000-0005-0000-0000-0000280D0000}"/>
    <cellStyle name="Normal 7 3 2 2 5 2" xfId="3364" xr:uid="{00000000-0005-0000-0000-0000290D0000}"/>
    <cellStyle name="Normal 7 3 2 2 5 3" xfId="3365" xr:uid="{00000000-0005-0000-0000-00002A0D0000}"/>
    <cellStyle name="Normal 7 3 2 2 6" xfId="3366" xr:uid="{00000000-0005-0000-0000-00002B0D0000}"/>
    <cellStyle name="Normal 7 3 2 2 7" xfId="3367" xr:uid="{00000000-0005-0000-0000-00002C0D0000}"/>
    <cellStyle name="Normal 7 3 2 3" xfId="3368" xr:uid="{00000000-0005-0000-0000-00002D0D0000}"/>
    <cellStyle name="Normal 7 3 2 3 2" xfId="3369" xr:uid="{00000000-0005-0000-0000-00002E0D0000}"/>
    <cellStyle name="Normal 7 3 2 3 2 2" xfId="3370" xr:uid="{00000000-0005-0000-0000-00002F0D0000}"/>
    <cellStyle name="Normal 7 3 2 3 2 2 2" xfId="3371" xr:uid="{00000000-0005-0000-0000-0000300D0000}"/>
    <cellStyle name="Normal 7 3 2 3 2 2 2 2" xfId="3372" xr:uid="{00000000-0005-0000-0000-0000310D0000}"/>
    <cellStyle name="Normal 7 3 2 3 2 2 2 3" xfId="3373" xr:uid="{00000000-0005-0000-0000-0000320D0000}"/>
    <cellStyle name="Normal 7 3 2 3 2 2 3" xfId="3374" xr:uid="{00000000-0005-0000-0000-0000330D0000}"/>
    <cellStyle name="Normal 7 3 2 3 2 2 4" xfId="3375" xr:uid="{00000000-0005-0000-0000-0000340D0000}"/>
    <cellStyle name="Normal 7 3 2 3 2 3" xfId="3376" xr:uid="{00000000-0005-0000-0000-0000350D0000}"/>
    <cellStyle name="Normal 7 3 2 3 2 3 2" xfId="3377" xr:uid="{00000000-0005-0000-0000-0000360D0000}"/>
    <cellStyle name="Normal 7 3 2 3 2 3 3" xfId="3378" xr:uid="{00000000-0005-0000-0000-0000370D0000}"/>
    <cellStyle name="Normal 7 3 2 3 2 4" xfId="3379" xr:uid="{00000000-0005-0000-0000-0000380D0000}"/>
    <cellStyle name="Normal 7 3 2 3 2 5" xfId="3380" xr:uid="{00000000-0005-0000-0000-0000390D0000}"/>
    <cellStyle name="Normal 7 3 2 3 3" xfId="3381" xr:uid="{00000000-0005-0000-0000-00003A0D0000}"/>
    <cellStyle name="Normal 7 3 2 3 3 2" xfId="3382" xr:uid="{00000000-0005-0000-0000-00003B0D0000}"/>
    <cellStyle name="Normal 7 3 2 3 3 2 2" xfId="3383" xr:uid="{00000000-0005-0000-0000-00003C0D0000}"/>
    <cellStyle name="Normal 7 3 2 3 3 2 2 2" xfId="3384" xr:uid="{00000000-0005-0000-0000-00003D0D0000}"/>
    <cellStyle name="Normal 7 3 2 3 3 2 2 3" xfId="3385" xr:uid="{00000000-0005-0000-0000-00003E0D0000}"/>
    <cellStyle name="Normal 7 3 2 3 3 2 3" xfId="3386" xr:uid="{00000000-0005-0000-0000-00003F0D0000}"/>
    <cellStyle name="Normal 7 3 2 3 3 2 4" xfId="3387" xr:uid="{00000000-0005-0000-0000-0000400D0000}"/>
    <cellStyle name="Normal 7 3 2 3 3 3" xfId="3388" xr:uid="{00000000-0005-0000-0000-0000410D0000}"/>
    <cellStyle name="Normal 7 3 2 3 3 3 2" xfId="3389" xr:uid="{00000000-0005-0000-0000-0000420D0000}"/>
    <cellStyle name="Normal 7 3 2 3 3 3 3" xfId="3390" xr:uid="{00000000-0005-0000-0000-0000430D0000}"/>
    <cellStyle name="Normal 7 3 2 3 3 4" xfId="3391" xr:uid="{00000000-0005-0000-0000-0000440D0000}"/>
    <cellStyle name="Normal 7 3 2 3 3 5" xfId="3392" xr:uid="{00000000-0005-0000-0000-0000450D0000}"/>
    <cellStyle name="Normal 7 3 2 3 4" xfId="3393" xr:uid="{00000000-0005-0000-0000-0000460D0000}"/>
    <cellStyle name="Normal 7 3 2 3 4 2" xfId="3394" xr:uid="{00000000-0005-0000-0000-0000470D0000}"/>
    <cellStyle name="Normal 7 3 2 3 4 2 2" xfId="3395" xr:uid="{00000000-0005-0000-0000-0000480D0000}"/>
    <cellStyle name="Normal 7 3 2 3 4 2 3" xfId="3396" xr:uid="{00000000-0005-0000-0000-0000490D0000}"/>
    <cellStyle name="Normal 7 3 2 3 4 3" xfId="3397" xr:uid="{00000000-0005-0000-0000-00004A0D0000}"/>
    <cellStyle name="Normal 7 3 2 3 4 4" xfId="3398" xr:uid="{00000000-0005-0000-0000-00004B0D0000}"/>
    <cellStyle name="Normal 7 3 2 3 5" xfId="3399" xr:uid="{00000000-0005-0000-0000-00004C0D0000}"/>
    <cellStyle name="Normal 7 3 2 3 5 2" xfId="3400" xr:uid="{00000000-0005-0000-0000-00004D0D0000}"/>
    <cellStyle name="Normal 7 3 2 3 5 3" xfId="3401" xr:uid="{00000000-0005-0000-0000-00004E0D0000}"/>
    <cellStyle name="Normal 7 3 2 3 6" xfId="3402" xr:uid="{00000000-0005-0000-0000-00004F0D0000}"/>
    <cellStyle name="Normal 7 3 2 3 7" xfId="3403" xr:uid="{00000000-0005-0000-0000-0000500D0000}"/>
    <cellStyle name="Normal 7 3 2 4" xfId="3404" xr:uid="{00000000-0005-0000-0000-0000510D0000}"/>
    <cellStyle name="Normal 7 3 2 4 2" xfId="3405" xr:uid="{00000000-0005-0000-0000-0000520D0000}"/>
    <cellStyle name="Normal 7 3 2 4 2 2" xfId="3406" xr:uid="{00000000-0005-0000-0000-0000530D0000}"/>
    <cellStyle name="Normal 7 3 2 4 2 2 2" xfId="3407" xr:uid="{00000000-0005-0000-0000-0000540D0000}"/>
    <cellStyle name="Normal 7 3 2 4 2 2 3" xfId="3408" xr:uid="{00000000-0005-0000-0000-0000550D0000}"/>
    <cellStyle name="Normal 7 3 2 4 2 3" xfId="3409" xr:uid="{00000000-0005-0000-0000-0000560D0000}"/>
    <cellStyle name="Normal 7 3 2 4 2 4" xfId="3410" xr:uid="{00000000-0005-0000-0000-0000570D0000}"/>
    <cellStyle name="Normal 7 3 2 4 3" xfId="3411" xr:uid="{00000000-0005-0000-0000-0000580D0000}"/>
    <cellStyle name="Normal 7 3 2 4 3 2" xfId="3412" xr:uid="{00000000-0005-0000-0000-0000590D0000}"/>
    <cellStyle name="Normal 7 3 2 4 3 3" xfId="3413" xr:uid="{00000000-0005-0000-0000-00005A0D0000}"/>
    <cellStyle name="Normal 7 3 2 4 4" xfId="3414" xr:uid="{00000000-0005-0000-0000-00005B0D0000}"/>
    <cellStyle name="Normal 7 3 2 4 5" xfId="3415" xr:uid="{00000000-0005-0000-0000-00005C0D0000}"/>
    <cellStyle name="Normal 7 3 2 5" xfId="3416" xr:uid="{00000000-0005-0000-0000-00005D0D0000}"/>
    <cellStyle name="Normal 7 3 2 5 2" xfId="3417" xr:uid="{00000000-0005-0000-0000-00005E0D0000}"/>
    <cellStyle name="Normal 7 3 2 5 2 2" xfId="3418" xr:uid="{00000000-0005-0000-0000-00005F0D0000}"/>
    <cellStyle name="Normal 7 3 2 5 2 2 2" xfId="3419" xr:uid="{00000000-0005-0000-0000-0000600D0000}"/>
    <cellStyle name="Normal 7 3 2 5 2 2 3" xfId="3420" xr:uid="{00000000-0005-0000-0000-0000610D0000}"/>
    <cellStyle name="Normal 7 3 2 5 2 3" xfId="3421" xr:uid="{00000000-0005-0000-0000-0000620D0000}"/>
    <cellStyle name="Normal 7 3 2 5 2 4" xfId="3422" xr:uid="{00000000-0005-0000-0000-0000630D0000}"/>
    <cellStyle name="Normal 7 3 2 5 3" xfId="3423" xr:uid="{00000000-0005-0000-0000-0000640D0000}"/>
    <cellStyle name="Normal 7 3 2 5 3 2" xfId="3424" xr:uid="{00000000-0005-0000-0000-0000650D0000}"/>
    <cellStyle name="Normal 7 3 2 5 3 3" xfId="3425" xr:uid="{00000000-0005-0000-0000-0000660D0000}"/>
    <cellStyle name="Normal 7 3 2 5 4" xfId="3426" xr:uid="{00000000-0005-0000-0000-0000670D0000}"/>
    <cellStyle name="Normal 7 3 2 5 5" xfId="3427" xr:uid="{00000000-0005-0000-0000-0000680D0000}"/>
    <cellStyle name="Normal 7 3 2 6" xfId="3428" xr:uid="{00000000-0005-0000-0000-0000690D0000}"/>
    <cellStyle name="Normal 7 3 2 6 2" xfId="3429" xr:uid="{00000000-0005-0000-0000-00006A0D0000}"/>
    <cellStyle name="Normal 7 3 2 6 2 2" xfId="3430" xr:uid="{00000000-0005-0000-0000-00006B0D0000}"/>
    <cellStyle name="Normal 7 3 2 6 2 3" xfId="3431" xr:uid="{00000000-0005-0000-0000-00006C0D0000}"/>
    <cellStyle name="Normal 7 3 2 6 3" xfId="3432" xr:uid="{00000000-0005-0000-0000-00006D0D0000}"/>
    <cellStyle name="Normal 7 3 2 6 4" xfId="3433" xr:uid="{00000000-0005-0000-0000-00006E0D0000}"/>
    <cellStyle name="Normal 7 3 2 7" xfId="3434" xr:uid="{00000000-0005-0000-0000-00006F0D0000}"/>
    <cellStyle name="Normal 7 3 2 7 2" xfId="3435" xr:uid="{00000000-0005-0000-0000-0000700D0000}"/>
    <cellStyle name="Normal 7 3 2 7 3" xfId="3436" xr:uid="{00000000-0005-0000-0000-0000710D0000}"/>
    <cellStyle name="Normal 7 3 2 8" xfId="3437" xr:uid="{00000000-0005-0000-0000-0000720D0000}"/>
    <cellStyle name="Normal 7 3 2 9" xfId="3438" xr:uid="{00000000-0005-0000-0000-0000730D0000}"/>
    <cellStyle name="Normal 7 3 3" xfId="3439" xr:uid="{00000000-0005-0000-0000-0000740D0000}"/>
    <cellStyle name="Normal 7 3 3 2" xfId="3440" xr:uid="{00000000-0005-0000-0000-0000750D0000}"/>
    <cellStyle name="Normal 7 3 3 2 2" xfId="3441" xr:uid="{00000000-0005-0000-0000-0000760D0000}"/>
    <cellStyle name="Normal 7 3 3 2 2 2" xfId="3442" xr:uid="{00000000-0005-0000-0000-0000770D0000}"/>
    <cellStyle name="Normal 7 3 3 2 2 2 2" xfId="3443" xr:uid="{00000000-0005-0000-0000-0000780D0000}"/>
    <cellStyle name="Normal 7 3 3 2 2 2 3" xfId="3444" xr:uid="{00000000-0005-0000-0000-0000790D0000}"/>
    <cellStyle name="Normal 7 3 3 2 2 3" xfId="3445" xr:uid="{00000000-0005-0000-0000-00007A0D0000}"/>
    <cellStyle name="Normal 7 3 3 2 2 4" xfId="3446" xr:uid="{00000000-0005-0000-0000-00007B0D0000}"/>
    <cellStyle name="Normal 7 3 3 2 3" xfId="3447" xr:uid="{00000000-0005-0000-0000-00007C0D0000}"/>
    <cellStyle name="Normal 7 3 3 2 3 2" xfId="3448" xr:uid="{00000000-0005-0000-0000-00007D0D0000}"/>
    <cellStyle name="Normal 7 3 3 2 3 3" xfId="3449" xr:uid="{00000000-0005-0000-0000-00007E0D0000}"/>
    <cellStyle name="Normal 7 3 3 2 4" xfId="3450" xr:uid="{00000000-0005-0000-0000-00007F0D0000}"/>
    <cellStyle name="Normal 7 3 3 2 5" xfId="3451" xr:uid="{00000000-0005-0000-0000-0000800D0000}"/>
    <cellStyle name="Normal 7 3 3 3" xfId="3452" xr:uid="{00000000-0005-0000-0000-0000810D0000}"/>
    <cellStyle name="Normal 7 3 3 3 2" xfId="3453" xr:uid="{00000000-0005-0000-0000-0000820D0000}"/>
    <cellStyle name="Normal 7 3 3 3 2 2" xfId="3454" xr:uid="{00000000-0005-0000-0000-0000830D0000}"/>
    <cellStyle name="Normal 7 3 3 3 2 2 2" xfId="3455" xr:uid="{00000000-0005-0000-0000-0000840D0000}"/>
    <cellStyle name="Normal 7 3 3 3 2 2 3" xfId="3456" xr:uid="{00000000-0005-0000-0000-0000850D0000}"/>
    <cellStyle name="Normal 7 3 3 3 2 3" xfId="3457" xr:uid="{00000000-0005-0000-0000-0000860D0000}"/>
    <cellStyle name="Normal 7 3 3 3 2 4" xfId="3458" xr:uid="{00000000-0005-0000-0000-0000870D0000}"/>
    <cellStyle name="Normal 7 3 3 3 3" xfId="3459" xr:uid="{00000000-0005-0000-0000-0000880D0000}"/>
    <cellStyle name="Normal 7 3 3 3 3 2" xfId="3460" xr:uid="{00000000-0005-0000-0000-0000890D0000}"/>
    <cellStyle name="Normal 7 3 3 3 3 3" xfId="3461" xr:uid="{00000000-0005-0000-0000-00008A0D0000}"/>
    <cellStyle name="Normal 7 3 3 3 4" xfId="3462" xr:uid="{00000000-0005-0000-0000-00008B0D0000}"/>
    <cellStyle name="Normal 7 3 3 3 5" xfId="3463" xr:uid="{00000000-0005-0000-0000-00008C0D0000}"/>
    <cellStyle name="Normal 7 3 3 4" xfId="3464" xr:uid="{00000000-0005-0000-0000-00008D0D0000}"/>
    <cellStyle name="Normal 7 3 3 4 2" xfId="3465" xr:uid="{00000000-0005-0000-0000-00008E0D0000}"/>
    <cellStyle name="Normal 7 3 3 4 2 2" xfId="3466" xr:uid="{00000000-0005-0000-0000-00008F0D0000}"/>
    <cellStyle name="Normal 7 3 3 4 2 3" xfId="3467" xr:uid="{00000000-0005-0000-0000-0000900D0000}"/>
    <cellStyle name="Normal 7 3 3 4 3" xfId="3468" xr:uid="{00000000-0005-0000-0000-0000910D0000}"/>
    <cellStyle name="Normal 7 3 3 4 4" xfId="3469" xr:uid="{00000000-0005-0000-0000-0000920D0000}"/>
    <cellStyle name="Normal 7 3 3 5" xfId="3470" xr:uid="{00000000-0005-0000-0000-0000930D0000}"/>
    <cellStyle name="Normal 7 3 3 5 2" xfId="3471" xr:uid="{00000000-0005-0000-0000-0000940D0000}"/>
    <cellStyle name="Normal 7 3 3 5 3" xfId="3472" xr:uid="{00000000-0005-0000-0000-0000950D0000}"/>
    <cellStyle name="Normal 7 3 3 6" xfId="3473" xr:uid="{00000000-0005-0000-0000-0000960D0000}"/>
    <cellStyle name="Normal 7 3 3 7" xfId="3474" xr:uid="{00000000-0005-0000-0000-0000970D0000}"/>
    <cellStyle name="Normal 7 3 4" xfId="3475" xr:uid="{00000000-0005-0000-0000-0000980D0000}"/>
    <cellStyle name="Normal 7 3 4 2" xfId="3476" xr:uid="{00000000-0005-0000-0000-0000990D0000}"/>
    <cellStyle name="Normal 7 3 4 2 2" xfId="3477" xr:uid="{00000000-0005-0000-0000-00009A0D0000}"/>
    <cellStyle name="Normal 7 3 4 2 2 2" xfId="3478" xr:uid="{00000000-0005-0000-0000-00009B0D0000}"/>
    <cellStyle name="Normal 7 3 4 2 2 2 2" xfId="3479" xr:uid="{00000000-0005-0000-0000-00009C0D0000}"/>
    <cellStyle name="Normal 7 3 4 2 2 2 3" xfId="3480" xr:uid="{00000000-0005-0000-0000-00009D0D0000}"/>
    <cellStyle name="Normal 7 3 4 2 2 3" xfId="3481" xr:uid="{00000000-0005-0000-0000-00009E0D0000}"/>
    <cellStyle name="Normal 7 3 4 2 2 4" xfId="3482" xr:uid="{00000000-0005-0000-0000-00009F0D0000}"/>
    <cellStyle name="Normal 7 3 4 2 3" xfId="3483" xr:uid="{00000000-0005-0000-0000-0000A00D0000}"/>
    <cellStyle name="Normal 7 3 4 2 3 2" xfId="3484" xr:uid="{00000000-0005-0000-0000-0000A10D0000}"/>
    <cellStyle name="Normal 7 3 4 2 3 3" xfId="3485" xr:uid="{00000000-0005-0000-0000-0000A20D0000}"/>
    <cellStyle name="Normal 7 3 4 2 4" xfId="3486" xr:uid="{00000000-0005-0000-0000-0000A30D0000}"/>
    <cellStyle name="Normal 7 3 4 2 5" xfId="3487" xr:uid="{00000000-0005-0000-0000-0000A40D0000}"/>
    <cellStyle name="Normal 7 3 4 3" xfId="3488" xr:uid="{00000000-0005-0000-0000-0000A50D0000}"/>
    <cellStyle name="Normal 7 3 4 3 2" xfId="3489" xr:uid="{00000000-0005-0000-0000-0000A60D0000}"/>
    <cellStyle name="Normal 7 3 4 3 2 2" xfId="3490" xr:uid="{00000000-0005-0000-0000-0000A70D0000}"/>
    <cellStyle name="Normal 7 3 4 3 2 2 2" xfId="3491" xr:uid="{00000000-0005-0000-0000-0000A80D0000}"/>
    <cellStyle name="Normal 7 3 4 3 2 2 3" xfId="3492" xr:uid="{00000000-0005-0000-0000-0000A90D0000}"/>
    <cellStyle name="Normal 7 3 4 3 2 3" xfId="3493" xr:uid="{00000000-0005-0000-0000-0000AA0D0000}"/>
    <cellStyle name="Normal 7 3 4 3 2 4" xfId="3494" xr:uid="{00000000-0005-0000-0000-0000AB0D0000}"/>
    <cellStyle name="Normal 7 3 4 3 3" xfId="3495" xr:uid="{00000000-0005-0000-0000-0000AC0D0000}"/>
    <cellStyle name="Normal 7 3 4 3 3 2" xfId="3496" xr:uid="{00000000-0005-0000-0000-0000AD0D0000}"/>
    <cellStyle name="Normal 7 3 4 3 3 3" xfId="3497" xr:uid="{00000000-0005-0000-0000-0000AE0D0000}"/>
    <cellStyle name="Normal 7 3 4 3 4" xfId="3498" xr:uid="{00000000-0005-0000-0000-0000AF0D0000}"/>
    <cellStyle name="Normal 7 3 4 3 5" xfId="3499" xr:uid="{00000000-0005-0000-0000-0000B00D0000}"/>
    <cellStyle name="Normal 7 3 4 4" xfId="3500" xr:uid="{00000000-0005-0000-0000-0000B10D0000}"/>
    <cellStyle name="Normal 7 3 4 4 2" xfId="3501" xr:uid="{00000000-0005-0000-0000-0000B20D0000}"/>
    <cellStyle name="Normal 7 3 4 4 2 2" xfId="3502" xr:uid="{00000000-0005-0000-0000-0000B30D0000}"/>
    <cellStyle name="Normal 7 3 4 4 2 3" xfId="3503" xr:uid="{00000000-0005-0000-0000-0000B40D0000}"/>
    <cellStyle name="Normal 7 3 4 4 3" xfId="3504" xr:uid="{00000000-0005-0000-0000-0000B50D0000}"/>
    <cellStyle name="Normal 7 3 4 4 4" xfId="3505" xr:uid="{00000000-0005-0000-0000-0000B60D0000}"/>
    <cellStyle name="Normal 7 3 4 5" xfId="3506" xr:uid="{00000000-0005-0000-0000-0000B70D0000}"/>
    <cellStyle name="Normal 7 3 4 5 2" xfId="3507" xr:uid="{00000000-0005-0000-0000-0000B80D0000}"/>
    <cellStyle name="Normal 7 3 4 5 3" xfId="3508" xr:uid="{00000000-0005-0000-0000-0000B90D0000}"/>
    <cellStyle name="Normal 7 3 4 6" xfId="3509" xr:uid="{00000000-0005-0000-0000-0000BA0D0000}"/>
    <cellStyle name="Normal 7 3 4 7" xfId="3510" xr:uid="{00000000-0005-0000-0000-0000BB0D0000}"/>
    <cellStyle name="Normal 7 3 5" xfId="3511" xr:uid="{00000000-0005-0000-0000-0000BC0D0000}"/>
    <cellStyle name="Normal 7 3 5 2" xfId="3512" xr:uid="{00000000-0005-0000-0000-0000BD0D0000}"/>
    <cellStyle name="Normal 7 3 5 2 2" xfId="3513" xr:uid="{00000000-0005-0000-0000-0000BE0D0000}"/>
    <cellStyle name="Normal 7 3 5 2 2 2" xfId="3514" xr:uid="{00000000-0005-0000-0000-0000BF0D0000}"/>
    <cellStyle name="Normal 7 3 5 2 2 3" xfId="3515" xr:uid="{00000000-0005-0000-0000-0000C00D0000}"/>
    <cellStyle name="Normal 7 3 5 2 3" xfId="3516" xr:uid="{00000000-0005-0000-0000-0000C10D0000}"/>
    <cellStyle name="Normal 7 3 5 2 4" xfId="3517" xr:uid="{00000000-0005-0000-0000-0000C20D0000}"/>
    <cellStyle name="Normal 7 3 5 3" xfId="3518" xr:uid="{00000000-0005-0000-0000-0000C30D0000}"/>
    <cellStyle name="Normal 7 3 5 3 2" xfId="3519" xr:uid="{00000000-0005-0000-0000-0000C40D0000}"/>
    <cellStyle name="Normal 7 3 5 3 3" xfId="3520" xr:uid="{00000000-0005-0000-0000-0000C50D0000}"/>
    <cellStyle name="Normal 7 3 5 4" xfId="3521" xr:uid="{00000000-0005-0000-0000-0000C60D0000}"/>
    <cellStyle name="Normal 7 3 5 5" xfId="3522" xr:uid="{00000000-0005-0000-0000-0000C70D0000}"/>
    <cellStyle name="Normal 7 3 6" xfId="3523" xr:uid="{00000000-0005-0000-0000-0000C80D0000}"/>
    <cellStyle name="Normal 7 3 6 2" xfId="3524" xr:uid="{00000000-0005-0000-0000-0000C90D0000}"/>
    <cellStyle name="Normal 7 3 6 2 2" xfId="3525" xr:uid="{00000000-0005-0000-0000-0000CA0D0000}"/>
    <cellStyle name="Normal 7 3 6 2 2 2" xfId="3526" xr:uid="{00000000-0005-0000-0000-0000CB0D0000}"/>
    <cellStyle name="Normal 7 3 6 2 2 3" xfId="3527" xr:uid="{00000000-0005-0000-0000-0000CC0D0000}"/>
    <cellStyle name="Normal 7 3 6 2 3" xfId="3528" xr:uid="{00000000-0005-0000-0000-0000CD0D0000}"/>
    <cellStyle name="Normal 7 3 6 2 4" xfId="3529" xr:uid="{00000000-0005-0000-0000-0000CE0D0000}"/>
    <cellStyle name="Normal 7 3 6 3" xfId="3530" xr:uid="{00000000-0005-0000-0000-0000CF0D0000}"/>
    <cellStyle name="Normal 7 3 6 3 2" xfId="3531" xr:uid="{00000000-0005-0000-0000-0000D00D0000}"/>
    <cellStyle name="Normal 7 3 6 3 3" xfId="3532" xr:uid="{00000000-0005-0000-0000-0000D10D0000}"/>
    <cellStyle name="Normal 7 3 6 4" xfId="3533" xr:uid="{00000000-0005-0000-0000-0000D20D0000}"/>
    <cellStyle name="Normal 7 3 6 5" xfId="3534" xr:uid="{00000000-0005-0000-0000-0000D30D0000}"/>
    <cellStyle name="Normal 7 3 7" xfId="3535" xr:uid="{00000000-0005-0000-0000-0000D40D0000}"/>
    <cellStyle name="Normal 7 3 7 2" xfId="3536" xr:uid="{00000000-0005-0000-0000-0000D50D0000}"/>
    <cellStyle name="Normal 7 3 7 2 2" xfId="3537" xr:uid="{00000000-0005-0000-0000-0000D60D0000}"/>
    <cellStyle name="Normal 7 3 7 2 3" xfId="3538" xr:uid="{00000000-0005-0000-0000-0000D70D0000}"/>
    <cellStyle name="Normal 7 3 7 3" xfId="3539" xr:uid="{00000000-0005-0000-0000-0000D80D0000}"/>
    <cellStyle name="Normal 7 3 7 4" xfId="3540" xr:uid="{00000000-0005-0000-0000-0000D90D0000}"/>
    <cellStyle name="Normal 7 3 8" xfId="3541" xr:uid="{00000000-0005-0000-0000-0000DA0D0000}"/>
    <cellStyle name="Normal 7 3 8 2" xfId="3542" xr:uid="{00000000-0005-0000-0000-0000DB0D0000}"/>
    <cellStyle name="Normal 7 3 8 3" xfId="3543" xr:uid="{00000000-0005-0000-0000-0000DC0D0000}"/>
    <cellStyle name="Normal 7 3 9" xfId="3544" xr:uid="{00000000-0005-0000-0000-0000DD0D0000}"/>
    <cellStyle name="Normal 7 4" xfId="3545" xr:uid="{00000000-0005-0000-0000-0000DE0D0000}"/>
    <cellStyle name="Normal 7 4 2" xfId="3546" xr:uid="{00000000-0005-0000-0000-0000DF0D0000}"/>
    <cellStyle name="Normal 7 4 2 2" xfId="3547" xr:uid="{00000000-0005-0000-0000-0000E00D0000}"/>
    <cellStyle name="Normal 7 4 2 2 2" xfId="3548" xr:uid="{00000000-0005-0000-0000-0000E10D0000}"/>
    <cellStyle name="Normal 7 4 2 2 2 2" xfId="3549" xr:uid="{00000000-0005-0000-0000-0000E20D0000}"/>
    <cellStyle name="Normal 7 4 2 2 2 2 2" xfId="3550" xr:uid="{00000000-0005-0000-0000-0000E30D0000}"/>
    <cellStyle name="Normal 7 4 2 2 2 2 3" xfId="3551" xr:uid="{00000000-0005-0000-0000-0000E40D0000}"/>
    <cellStyle name="Normal 7 4 2 2 2 3" xfId="3552" xr:uid="{00000000-0005-0000-0000-0000E50D0000}"/>
    <cellStyle name="Normal 7 4 2 2 2 4" xfId="3553" xr:uid="{00000000-0005-0000-0000-0000E60D0000}"/>
    <cellStyle name="Normal 7 4 2 2 3" xfId="3554" xr:uid="{00000000-0005-0000-0000-0000E70D0000}"/>
    <cellStyle name="Normal 7 4 2 2 3 2" xfId="3555" xr:uid="{00000000-0005-0000-0000-0000E80D0000}"/>
    <cellStyle name="Normal 7 4 2 2 3 3" xfId="3556" xr:uid="{00000000-0005-0000-0000-0000E90D0000}"/>
    <cellStyle name="Normal 7 4 2 2 4" xfId="3557" xr:uid="{00000000-0005-0000-0000-0000EA0D0000}"/>
    <cellStyle name="Normal 7 4 2 2 5" xfId="3558" xr:uid="{00000000-0005-0000-0000-0000EB0D0000}"/>
    <cellStyle name="Normal 7 4 2 3" xfId="3559" xr:uid="{00000000-0005-0000-0000-0000EC0D0000}"/>
    <cellStyle name="Normal 7 4 2 3 2" xfId="3560" xr:uid="{00000000-0005-0000-0000-0000ED0D0000}"/>
    <cellStyle name="Normal 7 4 2 3 2 2" xfId="3561" xr:uid="{00000000-0005-0000-0000-0000EE0D0000}"/>
    <cellStyle name="Normal 7 4 2 3 2 2 2" xfId="3562" xr:uid="{00000000-0005-0000-0000-0000EF0D0000}"/>
    <cellStyle name="Normal 7 4 2 3 2 2 3" xfId="3563" xr:uid="{00000000-0005-0000-0000-0000F00D0000}"/>
    <cellStyle name="Normal 7 4 2 3 2 3" xfId="3564" xr:uid="{00000000-0005-0000-0000-0000F10D0000}"/>
    <cellStyle name="Normal 7 4 2 3 2 4" xfId="3565" xr:uid="{00000000-0005-0000-0000-0000F20D0000}"/>
    <cellStyle name="Normal 7 4 2 3 3" xfId="3566" xr:uid="{00000000-0005-0000-0000-0000F30D0000}"/>
    <cellStyle name="Normal 7 4 2 3 3 2" xfId="3567" xr:uid="{00000000-0005-0000-0000-0000F40D0000}"/>
    <cellStyle name="Normal 7 4 2 3 3 3" xfId="3568" xr:uid="{00000000-0005-0000-0000-0000F50D0000}"/>
    <cellStyle name="Normal 7 4 2 3 4" xfId="3569" xr:uid="{00000000-0005-0000-0000-0000F60D0000}"/>
    <cellStyle name="Normal 7 4 2 3 5" xfId="3570" xr:uid="{00000000-0005-0000-0000-0000F70D0000}"/>
    <cellStyle name="Normal 7 4 2 4" xfId="3571" xr:uid="{00000000-0005-0000-0000-0000F80D0000}"/>
    <cellStyle name="Normal 7 4 2 4 2" xfId="3572" xr:uid="{00000000-0005-0000-0000-0000F90D0000}"/>
    <cellStyle name="Normal 7 4 2 4 2 2" xfId="3573" xr:uid="{00000000-0005-0000-0000-0000FA0D0000}"/>
    <cellStyle name="Normal 7 4 2 4 2 3" xfId="3574" xr:uid="{00000000-0005-0000-0000-0000FB0D0000}"/>
    <cellStyle name="Normal 7 4 2 4 3" xfId="3575" xr:uid="{00000000-0005-0000-0000-0000FC0D0000}"/>
    <cellStyle name="Normal 7 4 2 4 4" xfId="3576" xr:uid="{00000000-0005-0000-0000-0000FD0D0000}"/>
    <cellStyle name="Normal 7 4 2 5" xfId="3577" xr:uid="{00000000-0005-0000-0000-0000FE0D0000}"/>
    <cellStyle name="Normal 7 4 2 5 2" xfId="3578" xr:uid="{00000000-0005-0000-0000-0000FF0D0000}"/>
    <cellStyle name="Normal 7 4 2 5 3" xfId="3579" xr:uid="{00000000-0005-0000-0000-0000000E0000}"/>
    <cellStyle name="Normal 7 4 2 6" xfId="3580" xr:uid="{00000000-0005-0000-0000-0000010E0000}"/>
    <cellStyle name="Normal 7 4 2 7" xfId="3581" xr:uid="{00000000-0005-0000-0000-0000020E0000}"/>
    <cellStyle name="Normal 7 4 3" xfId="3582" xr:uid="{00000000-0005-0000-0000-0000030E0000}"/>
    <cellStyle name="Normal 7 4 3 2" xfId="3583" xr:uid="{00000000-0005-0000-0000-0000040E0000}"/>
    <cellStyle name="Normal 7 4 3 2 2" xfId="3584" xr:uid="{00000000-0005-0000-0000-0000050E0000}"/>
    <cellStyle name="Normal 7 4 3 2 2 2" xfId="3585" xr:uid="{00000000-0005-0000-0000-0000060E0000}"/>
    <cellStyle name="Normal 7 4 3 2 2 2 2" xfId="3586" xr:uid="{00000000-0005-0000-0000-0000070E0000}"/>
    <cellStyle name="Normal 7 4 3 2 2 2 3" xfId="3587" xr:uid="{00000000-0005-0000-0000-0000080E0000}"/>
    <cellStyle name="Normal 7 4 3 2 2 3" xfId="3588" xr:uid="{00000000-0005-0000-0000-0000090E0000}"/>
    <cellStyle name="Normal 7 4 3 2 2 4" xfId="3589" xr:uid="{00000000-0005-0000-0000-00000A0E0000}"/>
    <cellStyle name="Normal 7 4 3 2 3" xfId="3590" xr:uid="{00000000-0005-0000-0000-00000B0E0000}"/>
    <cellStyle name="Normal 7 4 3 2 3 2" xfId="3591" xr:uid="{00000000-0005-0000-0000-00000C0E0000}"/>
    <cellStyle name="Normal 7 4 3 2 3 3" xfId="3592" xr:uid="{00000000-0005-0000-0000-00000D0E0000}"/>
    <cellStyle name="Normal 7 4 3 2 4" xfId="3593" xr:uid="{00000000-0005-0000-0000-00000E0E0000}"/>
    <cellStyle name="Normal 7 4 3 2 5" xfId="3594" xr:uid="{00000000-0005-0000-0000-00000F0E0000}"/>
    <cellStyle name="Normal 7 4 3 3" xfId="3595" xr:uid="{00000000-0005-0000-0000-0000100E0000}"/>
    <cellStyle name="Normal 7 4 3 3 2" xfId="3596" xr:uid="{00000000-0005-0000-0000-0000110E0000}"/>
    <cellStyle name="Normal 7 4 3 3 2 2" xfId="3597" xr:uid="{00000000-0005-0000-0000-0000120E0000}"/>
    <cellStyle name="Normal 7 4 3 3 2 2 2" xfId="3598" xr:uid="{00000000-0005-0000-0000-0000130E0000}"/>
    <cellStyle name="Normal 7 4 3 3 2 2 3" xfId="3599" xr:uid="{00000000-0005-0000-0000-0000140E0000}"/>
    <cellStyle name="Normal 7 4 3 3 2 3" xfId="3600" xr:uid="{00000000-0005-0000-0000-0000150E0000}"/>
    <cellStyle name="Normal 7 4 3 3 2 4" xfId="3601" xr:uid="{00000000-0005-0000-0000-0000160E0000}"/>
    <cellStyle name="Normal 7 4 3 3 3" xfId="3602" xr:uid="{00000000-0005-0000-0000-0000170E0000}"/>
    <cellStyle name="Normal 7 4 3 3 3 2" xfId="3603" xr:uid="{00000000-0005-0000-0000-0000180E0000}"/>
    <cellStyle name="Normal 7 4 3 3 3 3" xfId="3604" xr:uid="{00000000-0005-0000-0000-0000190E0000}"/>
    <cellStyle name="Normal 7 4 3 3 4" xfId="3605" xr:uid="{00000000-0005-0000-0000-00001A0E0000}"/>
    <cellStyle name="Normal 7 4 3 3 5" xfId="3606" xr:uid="{00000000-0005-0000-0000-00001B0E0000}"/>
    <cellStyle name="Normal 7 4 3 4" xfId="3607" xr:uid="{00000000-0005-0000-0000-00001C0E0000}"/>
    <cellStyle name="Normal 7 4 3 4 2" xfId="3608" xr:uid="{00000000-0005-0000-0000-00001D0E0000}"/>
    <cellStyle name="Normal 7 4 3 4 2 2" xfId="3609" xr:uid="{00000000-0005-0000-0000-00001E0E0000}"/>
    <cellStyle name="Normal 7 4 3 4 2 3" xfId="3610" xr:uid="{00000000-0005-0000-0000-00001F0E0000}"/>
    <cellStyle name="Normal 7 4 3 4 3" xfId="3611" xr:uid="{00000000-0005-0000-0000-0000200E0000}"/>
    <cellStyle name="Normal 7 4 3 4 4" xfId="3612" xr:uid="{00000000-0005-0000-0000-0000210E0000}"/>
    <cellStyle name="Normal 7 4 3 5" xfId="3613" xr:uid="{00000000-0005-0000-0000-0000220E0000}"/>
    <cellStyle name="Normal 7 4 3 5 2" xfId="3614" xr:uid="{00000000-0005-0000-0000-0000230E0000}"/>
    <cellStyle name="Normal 7 4 3 5 3" xfId="3615" xr:uid="{00000000-0005-0000-0000-0000240E0000}"/>
    <cellStyle name="Normal 7 4 3 6" xfId="3616" xr:uid="{00000000-0005-0000-0000-0000250E0000}"/>
    <cellStyle name="Normal 7 4 3 7" xfId="3617" xr:uid="{00000000-0005-0000-0000-0000260E0000}"/>
    <cellStyle name="Normal 7 4 4" xfId="3618" xr:uid="{00000000-0005-0000-0000-0000270E0000}"/>
    <cellStyle name="Normal 7 4 4 2" xfId="3619" xr:uid="{00000000-0005-0000-0000-0000280E0000}"/>
    <cellStyle name="Normal 7 4 4 2 2" xfId="3620" xr:uid="{00000000-0005-0000-0000-0000290E0000}"/>
    <cellStyle name="Normal 7 4 4 2 2 2" xfId="3621" xr:uid="{00000000-0005-0000-0000-00002A0E0000}"/>
    <cellStyle name="Normal 7 4 4 2 2 3" xfId="3622" xr:uid="{00000000-0005-0000-0000-00002B0E0000}"/>
    <cellStyle name="Normal 7 4 4 2 3" xfId="3623" xr:uid="{00000000-0005-0000-0000-00002C0E0000}"/>
    <cellStyle name="Normal 7 4 4 2 4" xfId="3624" xr:uid="{00000000-0005-0000-0000-00002D0E0000}"/>
    <cellStyle name="Normal 7 4 4 3" xfId="3625" xr:uid="{00000000-0005-0000-0000-00002E0E0000}"/>
    <cellStyle name="Normal 7 4 4 3 2" xfId="3626" xr:uid="{00000000-0005-0000-0000-00002F0E0000}"/>
    <cellStyle name="Normal 7 4 4 3 3" xfId="3627" xr:uid="{00000000-0005-0000-0000-0000300E0000}"/>
    <cellStyle name="Normal 7 4 4 4" xfId="3628" xr:uid="{00000000-0005-0000-0000-0000310E0000}"/>
    <cellStyle name="Normal 7 4 4 5" xfId="3629" xr:uid="{00000000-0005-0000-0000-0000320E0000}"/>
    <cellStyle name="Normal 7 4 5" xfId="3630" xr:uid="{00000000-0005-0000-0000-0000330E0000}"/>
    <cellStyle name="Normal 7 4 5 2" xfId="3631" xr:uid="{00000000-0005-0000-0000-0000340E0000}"/>
    <cellStyle name="Normal 7 4 5 2 2" xfId="3632" xr:uid="{00000000-0005-0000-0000-0000350E0000}"/>
    <cellStyle name="Normal 7 4 5 2 2 2" xfId="3633" xr:uid="{00000000-0005-0000-0000-0000360E0000}"/>
    <cellStyle name="Normal 7 4 5 2 2 3" xfId="3634" xr:uid="{00000000-0005-0000-0000-0000370E0000}"/>
    <cellStyle name="Normal 7 4 5 2 3" xfId="3635" xr:uid="{00000000-0005-0000-0000-0000380E0000}"/>
    <cellStyle name="Normal 7 4 5 2 4" xfId="3636" xr:uid="{00000000-0005-0000-0000-0000390E0000}"/>
    <cellStyle name="Normal 7 4 5 3" xfId="3637" xr:uid="{00000000-0005-0000-0000-00003A0E0000}"/>
    <cellStyle name="Normal 7 4 5 3 2" xfId="3638" xr:uid="{00000000-0005-0000-0000-00003B0E0000}"/>
    <cellStyle name="Normal 7 4 5 3 3" xfId="3639" xr:uid="{00000000-0005-0000-0000-00003C0E0000}"/>
    <cellStyle name="Normal 7 4 5 4" xfId="3640" xr:uid="{00000000-0005-0000-0000-00003D0E0000}"/>
    <cellStyle name="Normal 7 4 5 5" xfId="3641" xr:uid="{00000000-0005-0000-0000-00003E0E0000}"/>
    <cellStyle name="Normal 7 4 6" xfId="3642" xr:uid="{00000000-0005-0000-0000-00003F0E0000}"/>
    <cellStyle name="Normal 7 4 6 2" xfId="3643" xr:uid="{00000000-0005-0000-0000-0000400E0000}"/>
    <cellStyle name="Normal 7 4 6 2 2" xfId="3644" xr:uid="{00000000-0005-0000-0000-0000410E0000}"/>
    <cellStyle name="Normal 7 4 6 2 3" xfId="3645" xr:uid="{00000000-0005-0000-0000-0000420E0000}"/>
    <cellStyle name="Normal 7 4 6 3" xfId="3646" xr:uid="{00000000-0005-0000-0000-0000430E0000}"/>
    <cellStyle name="Normal 7 4 6 4" xfId="3647" xr:uid="{00000000-0005-0000-0000-0000440E0000}"/>
    <cellStyle name="Normal 7 4 7" xfId="3648" xr:uid="{00000000-0005-0000-0000-0000450E0000}"/>
    <cellStyle name="Normal 7 4 7 2" xfId="3649" xr:uid="{00000000-0005-0000-0000-0000460E0000}"/>
    <cellStyle name="Normal 7 4 7 3" xfId="3650" xr:uid="{00000000-0005-0000-0000-0000470E0000}"/>
    <cellStyle name="Normal 7 4 8" xfId="3651" xr:uid="{00000000-0005-0000-0000-0000480E0000}"/>
    <cellStyle name="Normal 7 4 9" xfId="3652" xr:uid="{00000000-0005-0000-0000-0000490E0000}"/>
    <cellStyle name="Normal 7 5" xfId="3653" xr:uid="{00000000-0005-0000-0000-00004A0E0000}"/>
    <cellStyle name="Normal 7 5 2" xfId="3654" xr:uid="{00000000-0005-0000-0000-00004B0E0000}"/>
    <cellStyle name="Normal 7 5 2 2" xfId="3655" xr:uid="{00000000-0005-0000-0000-00004C0E0000}"/>
    <cellStyle name="Normal 7 5 2 2 2" xfId="3656" xr:uid="{00000000-0005-0000-0000-00004D0E0000}"/>
    <cellStyle name="Normal 7 5 2 2 2 2" xfId="3657" xr:uid="{00000000-0005-0000-0000-00004E0E0000}"/>
    <cellStyle name="Normal 7 5 2 2 2 2 2" xfId="3658" xr:uid="{00000000-0005-0000-0000-00004F0E0000}"/>
    <cellStyle name="Normal 7 5 2 2 2 2 3" xfId="3659" xr:uid="{00000000-0005-0000-0000-0000500E0000}"/>
    <cellStyle name="Normal 7 5 2 2 2 3" xfId="3660" xr:uid="{00000000-0005-0000-0000-0000510E0000}"/>
    <cellStyle name="Normal 7 5 2 2 2 4" xfId="3661" xr:uid="{00000000-0005-0000-0000-0000520E0000}"/>
    <cellStyle name="Normal 7 5 2 2 3" xfId="3662" xr:uid="{00000000-0005-0000-0000-0000530E0000}"/>
    <cellStyle name="Normal 7 5 2 2 3 2" xfId="3663" xr:uid="{00000000-0005-0000-0000-0000540E0000}"/>
    <cellStyle name="Normal 7 5 2 2 3 3" xfId="3664" xr:uid="{00000000-0005-0000-0000-0000550E0000}"/>
    <cellStyle name="Normal 7 5 2 2 4" xfId="3665" xr:uid="{00000000-0005-0000-0000-0000560E0000}"/>
    <cellStyle name="Normal 7 5 2 2 5" xfId="3666" xr:uid="{00000000-0005-0000-0000-0000570E0000}"/>
    <cellStyle name="Normal 7 5 2 3" xfId="3667" xr:uid="{00000000-0005-0000-0000-0000580E0000}"/>
    <cellStyle name="Normal 7 5 2 3 2" xfId="3668" xr:uid="{00000000-0005-0000-0000-0000590E0000}"/>
    <cellStyle name="Normal 7 5 2 3 2 2" xfId="3669" xr:uid="{00000000-0005-0000-0000-00005A0E0000}"/>
    <cellStyle name="Normal 7 5 2 3 2 2 2" xfId="3670" xr:uid="{00000000-0005-0000-0000-00005B0E0000}"/>
    <cellStyle name="Normal 7 5 2 3 2 2 3" xfId="3671" xr:uid="{00000000-0005-0000-0000-00005C0E0000}"/>
    <cellStyle name="Normal 7 5 2 3 2 3" xfId="3672" xr:uid="{00000000-0005-0000-0000-00005D0E0000}"/>
    <cellStyle name="Normal 7 5 2 3 2 4" xfId="3673" xr:uid="{00000000-0005-0000-0000-00005E0E0000}"/>
    <cellStyle name="Normal 7 5 2 3 3" xfId="3674" xr:uid="{00000000-0005-0000-0000-00005F0E0000}"/>
    <cellStyle name="Normal 7 5 2 3 3 2" xfId="3675" xr:uid="{00000000-0005-0000-0000-0000600E0000}"/>
    <cellStyle name="Normal 7 5 2 3 3 3" xfId="3676" xr:uid="{00000000-0005-0000-0000-0000610E0000}"/>
    <cellStyle name="Normal 7 5 2 3 4" xfId="3677" xr:uid="{00000000-0005-0000-0000-0000620E0000}"/>
    <cellStyle name="Normal 7 5 2 3 5" xfId="3678" xr:uid="{00000000-0005-0000-0000-0000630E0000}"/>
    <cellStyle name="Normal 7 5 2 4" xfId="3679" xr:uid="{00000000-0005-0000-0000-0000640E0000}"/>
    <cellStyle name="Normal 7 5 2 4 2" xfId="3680" xr:uid="{00000000-0005-0000-0000-0000650E0000}"/>
    <cellStyle name="Normal 7 5 2 4 2 2" xfId="3681" xr:uid="{00000000-0005-0000-0000-0000660E0000}"/>
    <cellStyle name="Normal 7 5 2 4 2 3" xfId="3682" xr:uid="{00000000-0005-0000-0000-0000670E0000}"/>
    <cellStyle name="Normal 7 5 2 4 3" xfId="3683" xr:uid="{00000000-0005-0000-0000-0000680E0000}"/>
    <cellStyle name="Normal 7 5 2 4 4" xfId="3684" xr:uid="{00000000-0005-0000-0000-0000690E0000}"/>
    <cellStyle name="Normal 7 5 2 5" xfId="3685" xr:uid="{00000000-0005-0000-0000-00006A0E0000}"/>
    <cellStyle name="Normal 7 5 2 5 2" xfId="3686" xr:uid="{00000000-0005-0000-0000-00006B0E0000}"/>
    <cellStyle name="Normal 7 5 2 5 3" xfId="3687" xr:uid="{00000000-0005-0000-0000-00006C0E0000}"/>
    <cellStyle name="Normal 7 5 2 6" xfId="3688" xr:uid="{00000000-0005-0000-0000-00006D0E0000}"/>
    <cellStyle name="Normal 7 5 2 7" xfId="3689" xr:uid="{00000000-0005-0000-0000-00006E0E0000}"/>
    <cellStyle name="Normal 7 5 3" xfId="3690" xr:uid="{00000000-0005-0000-0000-00006F0E0000}"/>
    <cellStyle name="Normal 7 5 3 2" xfId="3691" xr:uid="{00000000-0005-0000-0000-0000700E0000}"/>
    <cellStyle name="Normal 7 5 3 2 2" xfId="3692" xr:uid="{00000000-0005-0000-0000-0000710E0000}"/>
    <cellStyle name="Normal 7 5 3 2 2 2" xfId="3693" xr:uid="{00000000-0005-0000-0000-0000720E0000}"/>
    <cellStyle name="Normal 7 5 3 2 2 2 2" xfId="3694" xr:uid="{00000000-0005-0000-0000-0000730E0000}"/>
    <cellStyle name="Normal 7 5 3 2 2 2 3" xfId="3695" xr:uid="{00000000-0005-0000-0000-0000740E0000}"/>
    <cellStyle name="Normal 7 5 3 2 2 3" xfId="3696" xr:uid="{00000000-0005-0000-0000-0000750E0000}"/>
    <cellStyle name="Normal 7 5 3 2 2 4" xfId="3697" xr:uid="{00000000-0005-0000-0000-0000760E0000}"/>
    <cellStyle name="Normal 7 5 3 2 3" xfId="3698" xr:uid="{00000000-0005-0000-0000-0000770E0000}"/>
    <cellStyle name="Normal 7 5 3 2 3 2" xfId="3699" xr:uid="{00000000-0005-0000-0000-0000780E0000}"/>
    <cellStyle name="Normal 7 5 3 2 3 3" xfId="3700" xr:uid="{00000000-0005-0000-0000-0000790E0000}"/>
    <cellStyle name="Normal 7 5 3 2 4" xfId="3701" xr:uid="{00000000-0005-0000-0000-00007A0E0000}"/>
    <cellStyle name="Normal 7 5 3 2 5" xfId="3702" xr:uid="{00000000-0005-0000-0000-00007B0E0000}"/>
    <cellStyle name="Normal 7 5 3 3" xfId="3703" xr:uid="{00000000-0005-0000-0000-00007C0E0000}"/>
    <cellStyle name="Normal 7 5 3 3 2" xfId="3704" xr:uid="{00000000-0005-0000-0000-00007D0E0000}"/>
    <cellStyle name="Normal 7 5 3 3 2 2" xfId="3705" xr:uid="{00000000-0005-0000-0000-00007E0E0000}"/>
    <cellStyle name="Normal 7 5 3 3 2 2 2" xfId="3706" xr:uid="{00000000-0005-0000-0000-00007F0E0000}"/>
    <cellStyle name="Normal 7 5 3 3 2 2 3" xfId="3707" xr:uid="{00000000-0005-0000-0000-0000800E0000}"/>
    <cellStyle name="Normal 7 5 3 3 2 3" xfId="3708" xr:uid="{00000000-0005-0000-0000-0000810E0000}"/>
    <cellStyle name="Normal 7 5 3 3 2 4" xfId="3709" xr:uid="{00000000-0005-0000-0000-0000820E0000}"/>
    <cellStyle name="Normal 7 5 3 3 3" xfId="3710" xr:uid="{00000000-0005-0000-0000-0000830E0000}"/>
    <cellStyle name="Normal 7 5 3 3 3 2" xfId="3711" xr:uid="{00000000-0005-0000-0000-0000840E0000}"/>
    <cellStyle name="Normal 7 5 3 3 3 3" xfId="3712" xr:uid="{00000000-0005-0000-0000-0000850E0000}"/>
    <cellStyle name="Normal 7 5 3 3 4" xfId="3713" xr:uid="{00000000-0005-0000-0000-0000860E0000}"/>
    <cellStyle name="Normal 7 5 3 3 5" xfId="3714" xr:uid="{00000000-0005-0000-0000-0000870E0000}"/>
    <cellStyle name="Normal 7 5 3 4" xfId="3715" xr:uid="{00000000-0005-0000-0000-0000880E0000}"/>
    <cellStyle name="Normal 7 5 3 4 2" xfId="3716" xr:uid="{00000000-0005-0000-0000-0000890E0000}"/>
    <cellStyle name="Normal 7 5 3 4 2 2" xfId="3717" xr:uid="{00000000-0005-0000-0000-00008A0E0000}"/>
    <cellStyle name="Normal 7 5 3 4 2 3" xfId="3718" xr:uid="{00000000-0005-0000-0000-00008B0E0000}"/>
    <cellStyle name="Normal 7 5 3 4 3" xfId="3719" xr:uid="{00000000-0005-0000-0000-00008C0E0000}"/>
    <cellStyle name="Normal 7 5 3 4 4" xfId="3720" xr:uid="{00000000-0005-0000-0000-00008D0E0000}"/>
    <cellStyle name="Normal 7 5 3 5" xfId="3721" xr:uid="{00000000-0005-0000-0000-00008E0E0000}"/>
    <cellStyle name="Normal 7 5 3 5 2" xfId="3722" xr:uid="{00000000-0005-0000-0000-00008F0E0000}"/>
    <cellStyle name="Normal 7 5 3 5 3" xfId="3723" xr:uid="{00000000-0005-0000-0000-0000900E0000}"/>
    <cellStyle name="Normal 7 5 3 6" xfId="3724" xr:uid="{00000000-0005-0000-0000-0000910E0000}"/>
    <cellStyle name="Normal 7 5 3 7" xfId="3725" xr:uid="{00000000-0005-0000-0000-0000920E0000}"/>
    <cellStyle name="Normal 7 5 4" xfId="3726" xr:uid="{00000000-0005-0000-0000-0000930E0000}"/>
    <cellStyle name="Normal 7 5 4 2" xfId="3727" xr:uid="{00000000-0005-0000-0000-0000940E0000}"/>
    <cellStyle name="Normal 7 5 4 2 2" xfId="3728" xr:uid="{00000000-0005-0000-0000-0000950E0000}"/>
    <cellStyle name="Normal 7 5 4 2 2 2" xfId="3729" xr:uid="{00000000-0005-0000-0000-0000960E0000}"/>
    <cellStyle name="Normal 7 5 4 2 2 3" xfId="3730" xr:uid="{00000000-0005-0000-0000-0000970E0000}"/>
    <cellStyle name="Normal 7 5 4 2 3" xfId="3731" xr:uid="{00000000-0005-0000-0000-0000980E0000}"/>
    <cellStyle name="Normal 7 5 4 2 4" xfId="3732" xr:uid="{00000000-0005-0000-0000-0000990E0000}"/>
    <cellStyle name="Normal 7 5 4 3" xfId="3733" xr:uid="{00000000-0005-0000-0000-00009A0E0000}"/>
    <cellStyle name="Normal 7 5 4 3 2" xfId="3734" xr:uid="{00000000-0005-0000-0000-00009B0E0000}"/>
    <cellStyle name="Normal 7 5 4 3 3" xfId="3735" xr:uid="{00000000-0005-0000-0000-00009C0E0000}"/>
    <cellStyle name="Normal 7 5 4 4" xfId="3736" xr:uid="{00000000-0005-0000-0000-00009D0E0000}"/>
    <cellStyle name="Normal 7 5 4 5" xfId="3737" xr:uid="{00000000-0005-0000-0000-00009E0E0000}"/>
    <cellStyle name="Normal 7 5 5" xfId="3738" xr:uid="{00000000-0005-0000-0000-00009F0E0000}"/>
    <cellStyle name="Normal 7 5 5 2" xfId="3739" xr:uid="{00000000-0005-0000-0000-0000A00E0000}"/>
    <cellStyle name="Normal 7 5 5 2 2" xfId="3740" xr:uid="{00000000-0005-0000-0000-0000A10E0000}"/>
    <cellStyle name="Normal 7 5 5 2 2 2" xfId="3741" xr:uid="{00000000-0005-0000-0000-0000A20E0000}"/>
    <cellStyle name="Normal 7 5 5 2 2 3" xfId="3742" xr:uid="{00000000-0005-0000-0000-0000A30E0000}"/>
    <cellStyle name="Normal 7 5 5 2 3" xfId="3743" xr:uid="{00000000-0005-0000-0000-0000A40E0000}"/>
    <cellStyle name="Normal 7 5 5 2 4" xfId="3744" xr:uid="{00000000-0005-0000-0000-0000A50E0000}"/>
    <cellStyle name="Normal 7 5 5 3" xfId="3745" xr:uid="{00000000-0005-0000-0000-0000A60E0000}"/>
    <cellStyle name="Normal 7 5 5 3 2" xfId="3746" xr:uid="{00000000-0005-0000-0000-0000A70E0000}"/>
    <cellStyle name="Normal 7 5 5 3 3" xfId="3747" xr:uid="{00000000-0005-0000-0000-0000A80E0000}"/>
    <cellStyle name="Normal 7 5 5 4" xfId="3748" xr:uid="{00000000-0005-0000-0000-0000A90E0000}"/>
    <cellStyle name="Normal 7 5 5 5" xfId="3749" xr:uid="{00000000-0005-0000-0000-0000AA0E0000}"/>
    <cellStyle name="Normal 7 5 6" xfId="3750" xr:uid="{00000000-0005-0000-0000-0000AB0E0000}"/>
    <cellStyle name="Normal 7 5 6 2" xfId="3751" xr:uid="{00000000-0005-0000-0000-0000AC0E0000}"/>
    <cellStyle name="Normal 7 5 6 2 2" xfId="3752" xr:uid="{00000000-0005-0000-0000-0000AD0E0000}"/>
    <cellStyle name="Normal 7 5 6 2 3" xfId="3753" xr:uid="{00000000-0005-0000-0000-0000AE0E0000}"/>
    <cellStyle name="Normal 7 5 6 3" xfId="3754" xr:uid="{00000000-0005-0000-0000-0000AF0E0000}"/>
    <cellStyle name="Normal 7 5 6 4" xfId="3755" xr:uid="{00000000-0005-0000-0000-0000B00E0000}"/>
    <cellStyle name="Normal 7 5 7" xfId="3756" xr:uid="{00000000-0005-0000-0000-0000B10E0000}"/>
    <cellStyle name="Normal 7 5 7 2" xfId="3757" xr:uid="{00000000-0005-0000-0000-0000B20E0000}"/>
    <cellStyle name="Normal 7 5 7 3" xfId="3758" xr:uid="{00000000-0005-0000-0000-0000B30E0000}"/>
    <cellStyle name="Normal 7 5 8" xfId="3759" xr:uid="{00000000-0005-0000-0000-0000B40E0000}"/>
    <cellStyle name="Normal 7 5 9" xfId="3760" xr:uid="{00000000-0005-0000-0000-0000B50E0000}"/>
    <cellStyle name="Normal 7 6" xfId="3761" xr:uid="{00000000-0005-0000-0000-0000B60E0000}"/>
    <cellStyle name="Normal 7 6 2" xfId="3762" xr:uid="{00000000-0005-0000-0000-0000B70E0000}"/>
    <cellStyle name="Normal 7 6 2 2" xfId="3763" xr:uid="{00000000-0005-0000-0000-0000B80E0000}"/>
    <cellStyle name="Normal 7 6 2 2 2" xfId="3764" xr:uid="{00000000-0005-0000-0000-0000B90E0000}"/>
    <cellStyle name="Normal 7 6 2 2 2 2" xfId="3765" xr:uid="{00000000-0005-0000-0000-0000BA0E0000}"/>
    <cellStyle name="Normal 7 6 2 2 2 3" xfId="3766" xr:uid="{00000000-0005-0000-0000-0000BB0E0000}"/>
    <cellStyle name="Normal 7 6 2 2 3" xfId="3767" xr:uid="{00000000-0005-0000-0000-0000BC0E0000}"/>
    <cellStyle name="Normal 7 6 2 2 4" xfId="3768" xr:uid="{00000000-0005-0000-0000-0000BD0E0000}"/>
    <cellStyle name="Normal 7 6 2 3" xfId="3769" xr:uid="{00000000-0005-0000-0000-0000BE0E0000}"/>
    <cellStyle name="Normal 7 6 2 3 2" xfId="3770" xr:uid="{00000000-0005-0000-0000-0000BF0E0000}"/>
    <cellStyle name="Normal 7 6 2 3 3" xfId="3771" xr:uid="{00000000-0005-0000-0000-0000C00E0000}"/>
    <cellStyle name="Normal 7 6 2 4" xfId="3772" xr:uid="{00000000-0005-0000-0000-0000C10E0000}"/>
    <cellStyle name="Normal 7 6 2 5" xfId="3773" xr:uid="{00000000-0005-0000-0000-0000C20E0000}"/>
    <cellStyle name="Normal 7 6 3" xfId="3774" xr:uid="{00000000-0005-0000-0000-0000C30E0000}"/>
    <cellStyle name="Normal 7 6 3 2" xfId="3775" xr:uid="{00000000-0005-0000-0000-0000C40E0000}"/>
    <cellStyle name="Normal 7 6 3 2 2" xfId="3776" xr:uid="{00000000-0005-0000-0000-0000C50E0000}"/>
    <cellStyle name="Normal 7 6 3 2 2 2" xfId="3777" xr:uid="{00000000-0005-0000-0000-0000C60E0000}"/>
    <cellStyle name="Normal 7 6 3 2 2 3" xfId="3778" xr:uid="{00000000-0005-0000-0000-0000C70E0000}"/>
    <cellStyle name="Normal 7 6 3 2 3" xfId="3779" xr:uid="{00000000-0005-0000-0000-0000C80E0000}"/>
    <cellStyle name="Normal 7 6 3 2 4" xfId="3780" xr:uid="{00000000-0005-0000-0000-0000C90E0000}"/>
    <cellStyle name="Normal 7 6 3 3" xfId="3781" xr:uid="{00000000-0005-0000-0000-0000CA0E0000}"/>
    <cellStyle name="Normal 7 6 3 3 2" xfId="3782" xr:uid="{00000000-0005-0000-0000-0000CB0E0000}"/>
    <cellStyle name="Normal 7 6 3 3 3" xfId="3783" xr:uid="{00000000-0005-0000-0000-0000CC0E0000}"/>
    <cellStyle name="Normal 7 6 3 4" xfId="3784" xr:uid="{00000000-0005-0000-0000-0000CD0E0000}"/>
    <cellStyle name="Normal 7 6 3 5" xfId="3785" xr:uid="{00000000-0005-0000-0000-0000CE0E0000}"/>
    <cellStyle name="Normal 7 6 4" xfId="3786" xr:uid="{00000000-0005-0000-0000-0000CF0E0000}"/>
    <cellStyle name="Normal 7 6 4 2" xfId="3787" xr:uid="{00000000-0005-0000-0000-0000D00E0000}"/>
    <cellStyle name="Normal 7 6 4 2 2" xfId="3788" xr:uid="{00000000-0005-0000-0000-0000D10E0000}"/>
    <cellStyle name="Normal 7 6 4 2 3" xfId="3789" xr:uid="{00000000-0005-0000-0000-0000D20E0000}"/>
    <cellStyle name="Normal 7 6 4 3" xfId="3790" xr:uid="{00000000-0005-0000-0000-0000D30E0000}"/>
    <cellStyle name="Normal 7 6 4 4" xfId="3791" xr:uid="{00000000-0005-0000-0000-0000D40E0000}"/>
    <cellStyle name="Normal 7 6 5" xfId="3792" xr:uid="{00000000-0005-0000-0000-0000D50E0000}"/>
    <cellStyle name="Normal 7 6 5 2" xfId="3793" xr:uid="{00000000-0005-0000-0000-0000D60E0000}"/>
    <cellStyle name="Normal 7 6 5 3" xfId="3794" xr:uid="{00000000-0005-0000-0000-0000D70E0000}"/>
    <cellStyle name="Normal 7 6 6" xfId="3795" xr:uid="{00000000-0005-0000-0000-0000D80E0000}"/>
    <cellStyle name="Normal 7 6 7" xfId="3796" xr:uid="{00000000-0005-0000-0000-0000D90E0000}"/>
    <cellStyle name="Normal 7 7" xfId="3797" xr:uid="{00000000-0005-0000-0000-0000DA0E0000}"/>
    <cellStyle name="Normal 7 7 2" xfId="3798" xr:uid="{00000000-0005-0000-0000-0000DB0E0000}"/>
    <cellStyle name="Normal 7 7 2 2" xfId="3799" xr:uid="{00000000-0005-0000-0000-0000DC0E0000}"/>
    <cellStyle name="Normal 7 7 2 2 2" xfId="3800" xr:uid="{00000000-0005-0000-0000-0000DD0E0000}"/>
    <cellStyle name="Normal 7 7 2 2 2 2" xfId="3801" xr:uid="{00000000-0005-0000-0000-0000DE0E0000}"/>
    <cellStyle name="Normal 7 7 2 2 2 3" xfId="3802" xr:uid="{00000000-0005-0000-0000-0000DF0E0000}"/>
    <cellStyle name="Normal 7 7 2 2 3" xfId="3803" xr:uid="{00000000-0005-0000-0000-0000E00E0000}"/>
    <cellStyle name="Normal 7 7 2 2 4" xfId="3804" xr:uid="{00000000-0005-0000-0000-0000E10E0000}"/>
    <cellStyle name="Normal 7 7 2 3" xfId="3805" xr:uid="{00000000-0005-0000-0000-0000E20E0000}"/>
    <cellStyle name="Normal 7 7 2 3 2" xfId="3806" xr:uid="{00000000-0005-0000-0000-0000E30E0000}"/>
    <cellStyle name="Normal 7 7 2 3 3" xfId="3807" xr:uid="{00000000-0005-0000-0000-0000E40E0000}"/>
    <cellStyle name="Normal 7 7 2 4" xfId="3808" xr:uid="{00000000-0005-0000-0000-0000E50E0000}"/>
    <cellStyle name="Normal 7 7 2 5" xfId="3809" xr:uid="{00000000-0005-0000-0000-0000E60E0000}"/>
    <cellStyle name="Normal 7 7 3" xfId="3810" xr:uid="{00000000-0005-0000-0000-0000E70E0000}"/>
    <cellStyle name="Normal 7 7 3 2" xfId="3811" xr:uid="{00000000-0005-0000-0000-0000E80E0000}"/>
    <cellStyle name="Normal 7 7 3 2 2" xfId="3812" xr:uid="{00000000-0005-0000-0000-0000E90E0000}"/>
    <cellStyle name="Normal 7 7 3 2 2 2" xfId="3813" xr:uid="{00000000-0005-0000-0000-0000EA0E0000}"/>
    <cellStyle name="Normal 7 7 3 2 2 3" xfId="3814" xr:uid="{00000000-0005-0000-0000-0000EB0E0000}"/>
    <cellStyle name="Normal 7 7 3 2 3" xfId="3815" xr:uid="{00000000-0005-0000-0000-0000EC0E0000}"/>
    <cellStyle name="Normal 7 7 3 2 4" xfId="3816" xr:uid="{00000000-0005-0000-0000-0000ED0E0000}"/>
    <cellStyle name="Normal 7 7 3 3" xfId="3817" xr:uid="{00000000-0005-0000-0000-0000EE0E0000}"/>
    <cellStyle name="Normal 7 7 3 3 2" xfId="3818" xr:uid="{00000000-0005-0000-0000-0000EF0E0000}"/>
    <cellStyle name="Normal 7 7 3 3 3" xfId="3819" xr:uid="{00000000-0005-0000-0000-0000F00E0000}"/>
    <cellStyle name="Normal 7 7 3 4" xfId="3820" xr:uid="{00000000-0005-0000-0000-0000F10E0000}"/>
    <cellStyle name="Normal 7 7 3 5" xfId="3821" xr:uid="{00000000-0005-0000-0000-0000F20E0000}"/>
    <cellStyle name="Normal 7 7 4" xfId="3822" xr:uid="{00000000-0005-0000-0000-0000F30E0000}"/>
    <cellStyle name="Normal 7 7 4 2" xfId="3823" xr:uid="{00000000-0005-0000-0000-0000F40E0000}"/>
    <cellStyle name="Normal 7 7 4 2 2" xfId="3824" xr:uid="{00000000-0005-0000-0000-0000F50E0000}"/>
    <cellStyle name="Normal 7 7 4 2 3" xfId="3825" xr:uid="{00000000-0005-0000-0000-0000F60E0000}"/>
    <cellStyle name="Normal 7 7 4 3" xfId="3826" xr:uid="{00000000-0005-0000-0000-0000F70E0000}"/>
    <cellStyle name="Normal 7 7 4 4" xfId="3827" xr:uid="{00000000-0005-0000-0000-0000F80E0000}"/>
    <cellStyle name="Normal 7 7 5" xfId="3828" xr:uid="{00000000-0005-0000-0000-0000F90E0000}"/>
    <cellStyle name="Normal 7 7 5 2" xfId="3829" xr:uid="{00000000-0005-0000-0000-0000FA0E0000}"/>
    <cellStyle name="Normal 7 7 5 3" xfId="3830" xr:uid="{00000000-0005-0000-0000-0000FB0E0000}"/>
    <cellStyle name="Normal 7 7 6" xfId="3831" xr:uid="{00000000-0005-0000-0000-0000FC0E0000}"/>
    <cellStyle name="Normal 7 7 7" xfId="3832" xr:uid="{00000000-0005-0000-0000-0000FD0E0000}"/>
    <cellStyle name="Normal 7 8" xfId="3833" xr:uid="{00000000-0005-0000-0000-0000FE0E0000}"/>
    <cellStyle name="Normal 7 8 2" xfId="3834" xr:uid="{00000000-0005-0000-0000-0000FF0E0000}"/>
    <cellStyle name="Normal 7 8 2 2" xfId="3835" xr:uid="{00000000-0005-0000-0000-0000000F0000}"/>
    <cellStyle name="Normal 7 8 2 2 2" xfId="3836" xr:uid="{00000000-0005-0000-0000-0000010F0000}"/>
    <cellStyle name="Normal 7 8 2 2 2 2" xfId="3837" xr:uid="{00000000-0005-0000-0000-0000020F0000}"/>
    <cellStyle name="Normal 7 8 2 2 2 3" xfId="3838" xr:uid="{00000000-0005-0000-0000-0000030F0000}"/>
    <cellStyle name="Normal 7 8 2 2 3" xfId="3839" xr:uid="{00000000-0005-0000-0000-0000040F0000}"/>
    <cellStyle name="Normal 7 8 2 2 4" xfId="3840" xr:uid="{00000000-0005-0000-0000-0000050F0000}"/>
    <cellStyle name="Normal 7 8 2 3" xfId="3841" xr:uid="{00000000-0005-0000-0000-0000060F0000}"/>
    <cellStyle name="Normal 7 8 2 3 2" xfId="3842" xr:uid="{00000000-0005-0000-0000-0000070F0000}"/>
    <cellStyle name="Normal 7 8 2 3 3" xfId="3843" xr:uid="{00000000-0005-0000-0000-0000080F0000}"/>
    <cellStyle name="Normal 7 8 2 4" xfId="3844" xr:uid="{00000000-0005-0000-0000-0000090F0000}"/>
    <cellStyle name="Normal 7 8 2 5" xfId="3845" xr:uid="{00000000-0005-0000-0000-00000A0F0000}"/>
    <cellStyle name="Normal 7 8 3" xfId="3846" xr:uid="{00000000-0005-0000-0000-00000B0F0000}"/>
    <cellStyle name="Normal 7 8 3 2" xfId="3847" xr:uid="{00000000-0005-0000-0000-00000C0F0000}"/>
    <cellStyle name="Normal 7 8 3 2 2" xfId="3848" xr:uid="{00000000-0005-0000-0000-00000D0F0000}"/>
    <cellStyle name="Normal 7 8 3 2 2 2" xfId="3849" xr:uid="{00000000-0005-0000-0000-00000E0F0000}"/>
    <cellStyle name="Normal 7 8 3 2 2 3" xfId="3850" xr:uid="{00000000-0005-0000-0000-00000F0F0000}"/>
    <cellStyle name="Normal 7 8 3 2 3" xfId="3851" xr:uid="{00000000-0005-0000-0000-0000100F0000}"/>
    <cellStyle name="Normal 7 8 3 2 4" xfId="3852" xr:uid="{00000000-0005-0000-0000-0000110F0000}"/>
    <cellStyle name="Normal 7 8 3 3" xfId="3853" xr:uid="{00000000-0005-0000-0000-0000120F0000}"/>
    <cellStyle name="Normal 7 8 3 3 2" xfId="3854" xr:uid="{00000000-0005-0000-0000-0000130F0000}"/>
    <cellStyle name="Normal 7 8 3 3 3" xfId="3855" xr:uid="{00000000-0005-0000-0000-0000140F0000}"/>
    <cellStyle name="Normal 7 8 3 4" xfId="3856" xr:uid="{00000000-0005-0000-0000-0000150F0000}"/>
    <cellStyle name="Normal 7 8 3 5" xfId="3857" xr:uid="{00000000-0005-0000-0000-0000160F0000}"/>
    <cellStyle name="Normal 7 8 4" xfId="3858" xr:uid="{00000000-0005-0000-0000-0000170F0000}"/>
    <cellStyle name="Normal 7 8 4 2" xfId="3859" xr:uid="{00000000-0005-0000-0000-0000180F0000}"/>
    <cellStyle name="Normal 7 8 4 2 2" xfId="3860" xr:uid="{00000000-0005-0000-0000-0000190F0000}"/>
    <cellStyle name="Normal 7 8 4 2 3" xfId="3861" xr:uid="{00000000-0005-0000-0000-00001A0F0000}"/>
    <cellStyle name="Normal 7 8 4 3" xfId="3862" xr:uid="{00000000-0005-0000-0000-00001B0F0000}"/>
    <cellStyle name="Normal 7 8 4 4" xfId="3863" xr:uid="{00000000-0005-0000-0000-00001C0F0000}"/>
    <cellStyle name="Normal 7 8 5" xfId="3864" xr:uid="{00000000-0005-0000-0000-00001D0F0000}"/>
    <cellStyle name="Normal 7 8 5 2" xfId="3865" xr:uid="{00000000-0005-0000-0000-00001E0F0000}"/>
    <cellStyle name="Normal 7 8 5 3" xfId="3866" xr:uid="{00000000-0005-0000-0000-00001F0F0000}"/>
    <cellStyle name="Normal 7 8 6" xfId="3867" xr:uid="{00000000-0005-0000-0000-0000200F0000}"/>
    <cellStyle name="Normal 7 8 7" xfId="3868" xr:uid="{00000000-0005-0000-0000-0000210F0000}"/>
    <cellStyle name="Normal 7 9" xfId="3869" xr:uid="{00000000-0005-0000-0000-0000220F0000}"/>
    <cellStyle name="Normal 7 9 2" xfId="3870" xr:uid="{00000000-0005-0000-0000-0000230F0000}"/>
    <cellStyle name="Normal 7 9 2 2" xfId="3871" xr:uid="{00000000-0005-0000-0000-0000240F0000}"/>
    <cellStyle name="Normal 7 9 2 2 2" xfId="3872" xr:uid="{00000000-0005-0000-0000-0000250F0000}"/>
    <cellStyle name="Normal 7 9 2 2 2 2" xfId="3873" xr:uid="{00000000-0005-0000-0000-0000260F0000}"/>
    <cellStyle name="Normal 7 9 2 2 2 3" xfId="3874" xr:uid="{00000000-0005-0000-0000-0000270F0000}"/>
    <cellStyle name="Normal 7 9 2 2 3" xfId="3875" xr:uid="{00000000-0005-0000-0000-0000280F0000}"/>
    <cellStyle name="Normal 7 9 2 2 4" xfId="3876" xr:uid="{00000000-0005-0000-0000-0000290F0000}"/>
    <cellStyle name="Normal 7 9 2 3" xfId="3877" xr:uid="{00000000-0005-0000-0000-00002A0F0000}"/>
    <cellStyle name="Normal 7 9 2 3 2" xfId="3878" xr:uid="{00000000-0005-0000-0000-00002B0F0000}"/>
    <cellStyle name="Normal 7 9 2 3 3" xfId="3879" xr:uid="{00000000-0005-0000-0000-00002C0F0000}"/>
    <cellStyle name="Normal 7 9 2 4" xfId="3880" xr:uid="{00000000-0005-0000-0000-00002D0F0000}"/>
    <cellStyle name="Normal 7 9 2 5" xfId="3881" xr:uid="{00000000-0005-0000-0000-00002E0F0000}"/>
    <cellStyle name="Normal 7 9 3" xfId="3882" xr:uid="{00000000-0005-0000-0000-00002F0F0000}"/>
    <cellStyle name="Normal 7 9 3 2" xfId="3883" xr:uid="{00000000-0005-0000-0000-0000300F0000}"/>
    <cellStyle name="Normal 7 9 3 2 2" xfId="3884" xr:uid="{00000000-0005-0000-0000-0000310F0000}"/>
    <cellStyle name="Normal 7 9 3 2 2 2" xfId="3885" xr:uid="{00000000-0005-0000-0000-0000320F0000}"/>
    <cellStyle name="Normal 7 9 3 2 2 3" xfId="3886" xr:uid="{00000000-0005-0000-0000-0000330F0000}"/>
    <cellStyle name="Normal 7 9 3 2 3" xfId="3887" xr:uid="{00000000-0005-0000-0000-0000340F0000}"/>
    <cellStyle name="Normal 7 9 3 2 4" xfId="3888" xr:uid="{00000000-0005-0000-0000-0000350F0000}"/>
    <cellStyle name="Normal 7 9 3 3" xfId="3889" xr:uid="{00000000-0005-0000-0000-0000360F0000}"/>
    <cellStyle name="Normal 7 9 3 3 2" xfId="3890" xr:uid="{00000000-0005-0000-0000-0000370F0000}"/>
    <cellStyle name="Normal 7 9 3 3 3" xfId="3891" xr:uid="{00000000-0005-0000-0000-0000380F0000}"/>
    <cellStyle name="Normal 7 9 3 4" xfId="3892" xr:uid="{00000000-0005-0000-0000-0000390F0000}"/>
    <cellStyle name="Normal 7 9 3 5" xfId="3893" xr:uid="{00000000-0005-0000-0000-00003A0F0000}"/>
    <cellStyle name="Normal 7 9 4" xfId="3894" xr:uid="{00000000-0005-0000-0000-00003B0F0000}"/>
    <cellStyle name="Normal 7 9 4 2" xfId="3895" xr:uid="{00000000-0005-0000-0000-00003C0F0000}"/>
    <cellStyle name="Normal 7 9 4 2 2" xfId="3896" xr:uid="{00000000-0005-0000-0000-00003D0F0000}"/>
    <cellStyle name="Normal 7 9 4 2 3" xfId="3897" xr:uid="{00000000-0005-0000-0000-00003E0F0000}"/>
    <cellStyle name="Normal 7 9 4 3" xfId="3898" xr:uid="{00000000-0005-0000-0000-00003F0F0000}"/>
    <cellStyle name="Normal 7 9 4 4" xfId="3899" xr:uid="{00000000-0005-0000-0000-0000400F0000}"/>
    <cellStyle name="Normal 7 9 5" xfId="3900" xr:uid="{00000000-0005-0000-0000-0000410F0000}"/>
    <cellStyle name="Normal 7 9 5 2" xfId="3901" xr:uid="{00000000-0005-0000-0000-0000420F0000}"/>
    <cellStyle name="Normal 7 9 5 3" xfId="3902" xr:uid="{00000000-0005-0000-0000-0000430F0000}"/>
    <cellStyle name="Normal 7 9 6" xfId="3903" xr:uid="{00000000-0005-0000-0000-0000440F0000}"/>
    <cellStyle name="Normal 7 9 7" xfId="3904" xr:uid="{00000000-0005-0000-0000-0000450F0000}"/>
    <cellStyle name="Normal 8" xfId="3905" xr:uid="{00000000-0005-0000-0000-0000460F0000}"/>
    <cellStyle name="Normal 8 2" xfId="3906" xr:uid="{00000000-0005-0000-0000-0000470F0000}"/>
    <cellStyle name="Normal 8 2 2" xfId="3907" xr:uid="{00000000-0005-0000-0000-0000480F0000}"/>
    <cellStyle name="Normal 8 2 2 2" xfId="3908" xr:uid="{00000000-0005-0000-0000-0000490F0000}"/>
    <cellStyle name="Normal 8 2 2 2 2" xfId="3909" xr:uid="{00000000-0005-0000-0000-00004A0F0000}"/>
    <cellStyle name="Normal 8 2 2 2 2 2" xfId="3910" xr:uid="{00000000-0005-0000-0000-00004B0F0000}"/>
    <cellStyle name="Normal 8 2 2 2 2 3" xfId="3911" xr:uid="{00000000-0005-0000-0000-00004C0F0000}"/>
    <cellStyle name="Normal 8 2 2 2 3" xfId="3912" xr:uid="{00000000-0005-0000-0000-00004D0F0000}"/>
    <cellStyle name="Normal 8 2 2 2 4" xfId="3913" xr:uid="{00000000-0005-0000-0000-00004E0F0000}"/>
    <cellStyle name="Normal 8 2 2 3" xfId="3914" xr:uid="{00000000-0005-0000-0000-00004F0F0000}"/>
    <cellStyle name="Normal 8 2 2 3 2" xfId="3915" xr:uid="{00000000-0005-0000-0000-0000500F0000}"/>
    <cellStyle name="Normal 8 2 2 3 3" xfId="3916" xr:uid="{00000000-0005-0000-0000-0000510F0000}"/>
    <cellStyle name="Normal 8 2 2 4" xfId="3917" xr:uid="{00000000-0005-0000-0000-0000520F0000}"/>
    <cellStyle name="Normal 8 2 2 5" xfId="3918" xr:uid="{00000000-0005-0000-0000-0000530F0000}"/>
    <cellStyle name="Normal 8 2 3" xfId="3919" xr:uid="{00000000-0005-0000-0000-0000540F0000}"/>
    <cellStyle name="Normal 8 2 3 2" xfId="3920" xr:uid="{00000000-0005-0000-0000-0000550F0000}"/>
    <cellStyle name="Normal 8 2 3 2 2" xfId="3921" xr:uid="{00000000-0005-0000-0000-0000560F0000}"/>
    <cellStyle name="Normal 8 2 3 2 3" xfId="3922" xr:uid="{00000000-0005-0000-0000-0000570F0000}"/>
    <cellStyle name="Normal 8 2 3 3" xfId="3923" xr:uid="{00000000-0005-0000-0000-0000580F0000}"/>
    <cellStyle name="Normal 8 2 3 4" xfId="3924" xr:uid="{00000000-0005-0000-0000-0000590F0000}"/>
    <cellStyle name="Normal 8 2 4" xfId="3925" xr:uid="{00000000-0005-0000-0000-00005A0F0000}"/>
    <cellStyle name="Normal 8 2 4 2" xfId="3926" xr:uid="{00000000-0005-0000-0000-00005B0F0000}"/>
    <cellStyle name="Normal 8 2 4 3" xfId="3927" xr:uid="{00000000-0005-0000-0000-00005C0F0000}"/>
    <cellStyle name="Normal 8 2 5" xfId="3928" xr:uid="{00000000-0005-0000-0000-00005D0F0000}"/>
    <cellStyle name="Normal 8 2 6" xfId="3929" xr:uid="{00000000-0005-0000-0000-00005E0F0000}"/>
    <cellStyle name="Normal 8 3" xfId="3930" xr:uid="{00000000-0005-0000-0000-00005F0F0000}"/>
    <cellStyle name="Normal 8 3 2" xfId="3931" xr:uid="{00000000-0005-0000-0000-0000600F0000}"/>
    <cellStyle name="Normal 8 3 2 2" xfId="3932" xr:uid="{00000000-0005-0000-0000-0000610F0000}"/>
    <cellStyle name="Normal 8 3 2 2 2" xfId="3933" xr:uid="{00000000-0005-0000-0000-0000620F0000}"/>
    <cellStyle name="Normal 8 3 2 2 3" xfId="3934" xr:uid="{00000000-0005-0000-0000-0000630F0000}"/>
    <cellStyle name="Normal 8 3 2 3" xfId="3935" xr:uid="{00000000-0005-0000-0000-0000640F0000}"/>
    <cellStyle name="Normal 8 3 2 4" xfId="3936" xr:uid="{00000000-0005-0000-0000-0000650F0000}"/>
    <cellStyle name="Normal 8 3 3" xfId="3937" xr:uid="{00000000-0005-0000-0000-0000660F0000}"/>
    <cellStyle name="Normal 8 3 3 2" xfId="3938" xr:uid="{00000000-0005-0000-0000-0000670F0000}"/>
    <cellStyle name="Normal 8 3 3 3" xfId="3939" xr:uid="{00000000-0005-0000-0000-0000680F0000}"/>
    <cellStyle name="Normal 8 3 4" xfId="3940" xr:uid="{00000000-0005-0000-0000-0000690F0000}"/>
    <cellStyle name="Normal 8 3 5" xfId="3941" xr:uid="{00000000-0005-0000-0000-00006A0F0000}"/>
    <cellStyle name="Normal 8 4" xfId="3942" xr:uid="{00000000-0005-0000-0000-00006B0F0000}"/>
    <cellStyle name="Normal 9" xfId="3943" xr:uid="{00000000-0005-0000-0000-00006C0F0000}"/>
    <cellStyle name="Normal 9 2" xfId="3944" xr:uid="{00000000-0005-0000-0000-00006D0F0000}"/>
    <cellStyle name="Normal 9 2 2" xfId="3945" xr:uid="{00000000-0005-0000-0000-00006E0F0000}"/>
    <cellStyle name="Normal 9 2 2 2" xfId="3946" xr:uid="{00000000-0005-0000-0000-00006F0F0000}"/>
    <cellStyle name="Normal 9 2 2 2 2" xfId="3947" xr:uid="{00000000-0005-0000-0000-0000700F0000}"/>
    <cellStyle name="Normal 9 2 2 2 3" xfId="3948" xr:uid="{00000000-0005-0000-0000-0000710F0000}"/>
    <cellStyle name="Normal 9 2 2 3" xfId="3949" xr:uid="{00000000-0005-0000-0000-0000720F0000}"/>
    <cellStyle name="Normal 9 2 2 4" xfId="3950" xr:uid="{00000000-0005-0000-0000-0000730F0000}"/>
    <cellStyle name="Normal 9 2 3" xfId="3951" xr:uid="{00000000-0005-0000-0000-0000740F0000}"/>
    <cellStyle name="Normal 9 2 3 2" xfId="3952" xr:uid="{00000000-0005-0000-0000-0000750F0000}"/>
    <cellStyle name="Normal 9 2 3 3" xfId="3953" xr:uid="{00000000-0005-0000-0000-0000760F0000}"/>
    <cellStyle name="Normal 9 2 4" xfId="3954" xr:uid="{00000000-0005-0000-0000-0000770F0000}"/>
    <cellStyle name="Normal 9 2 5" xfId="3955" xr:uid="{00000000-0005-0000-0000-0000780F0000}"/>
    <cellStyle name="Normal 9 3" xfId="3956" xr:uid="{00000000-0005-0000-0000-0000790F0000}"/>
    <cellStyle name="Normal 9 3 2" xfId="3957" xr:uid="{00000000-0005-0000-0000-00007A0F0000}"/>
    <cellStyle name="Normal 9 3 2 2" xfId="3958" xr:uid="{00000000-0005-0000-0000-00007B0F0000}"/>
    <cellStyle name="Normal 9 3 2 3" xfId="3959" xr:uid="{00000000-0005-0000-0000-00007C0F0000}"/>
    <cellStyle name="Normal 9 3 3" xfId="3960" xr:uid="{00000000-0005-0000-0000-00007D0F0000}"/>
    <cellStyle name="Normal 9 3 4" xfId="3961" xr:uid="{00000000-0005-0000-0000-00007E0F0000}"/>
    <cellStyle name="Normal 9 4" xfId="3962" xr:uid="{00000000-0005-0000-0000-00007F0F0000}"/>
    <cellStyle name="Normal 9 4 2" xfId="3963" xr:uid="{00000000-0005-0000-0000-0000800F0000}"/>
    <cellStyle name="Normal 9 4 2 2" xfId="3964" xr:uid="{00000000-0005-0000-0000-0000810F0000}"/>
    <cellStyle name="Normal 9 4 2 3" xfId="3965" xr:uid="{00000000-0005-0000-0000-0000820F0000}"/>
    <cellStyle name="Normal 9 4 3" xfId="3966" xr:uid="{00000000-0005-0000-0000-0000830F0000}"/>
    <cellStyle name="Normal 9 4 4" xfId="3967" xr:uid="{00000000-0005-0000-0000-0000840F0000}"/>
    <cellStyle name="Normal 9 5" xfId="3968" xr:uid="{00000000-0005-0000-0000-0000850F0000}"/>
    <cellStyle name="Normal 9 5 2" xfId="3969" xr:uid="{00000000-0005-0000-0000-0000860F0000}"/>
    <cellStyle name="Normal 9 5 2 2" xfId="3970" xr:uid="{00000000-0005-0000-0000-0000870F0000}"/>
    <cellStyle name="Normal 9 5 2 3" xfId="3971" xr:uid="{00000000-0005-0000-0000-0000880F0000}"/>
    <cellStyle name="Normal 9 5 3" xfId="3972" xr:uid="{00000000-0005-0000-0000-0000890F0000}"/>
    <cellStyle name="Normal 9 5 4" xfId="3973" xr:uid="{00000000-0005-0000-0000-00008A0F0000}"/>
    <cellStyle name="Normal 9 6" xfId="3974" xr:uid="{00000000-0005-0000-0000-00008B0F0000}"/>
    <cellStyle name="Normal 9 6 2" xfId="3975" xr:uid="{00000000-0005-0000-0000-00008C0F0000}"/>
    <cellStyle name="Normal 9 6 2 2" xfId="3976" xr:uid="{00000000-0005-0000-0000-00008D0F0000}"/>
    <cellStyle name="Normal 9 6 2 3" xfId="3977" xr:uid="{00000000-0005-0000-0000-00008E0F0000}"/>
    <cellStyle name="Normal 9 6 3" xfId="3978" xr:uid="{00000000-0005-0000-0000-00008F0F0000}"/>
    <cellStyle name="Normal 9 6 4" xfId="3979" xr:uid="{00000000-0005-0000-0000-0000900F0000}"/>
    <cellStyle name="Normal 9 7" xfId="3980" xr:uid="{00000000-0005-0000-0000-0000910F0000}"/>
    <cellStyle name="Normal 9 7 2" xfId="3981" xr:uid="{00000000-0005-0000-0000-0000920F0000}"/>
    <cellStyle name="Normal 9 7 3" xfId="3982" xr:uid="{00000000-0005-0000-0000-0000930F0000}"/>
    <cellStyle name="Normal 9 8" xfId="3983" xr:uid="{00000000-0005-0000-0000-0000940F0000}"/>
    <cellStyle name="Normal 9 9" xfId="3984" xr:uid="{00000000-0005-0000-0000-0000950F0000}"/>
    <cellStyle name="Normal_Budzet RS za 2008. godinu 2" xfId="2" xr:uid="{00000000-0005-0000-0000-0000960F0000}"/>
    <cellStyle name="Note 2" xfId="3985" xr:uid="{00000000-0005-0000-0000-0000970F0000}"/>
    <cellStyle name="Note 2 2" xfId="3986" xr:uid="{00000000-0005-0000-0000-0000980F0000}"/>
    <cellStyle name="Note 2 2 2" xfId="3987" xr:uid="{00000000-0005-0000-0000-0000990F0000}"/>
    <cellStyle name="Note 2 2 2 2" xfId="3988" xr:uid="{00000000-0005-0000-0000-00009A0F0000}"/>
    <cellStyle name="Note 2 2 3" xfId="3989" xr:uid="{00000000-0005-0000-0000-00009B0F0000}"/>
    <cellStyle name="Note 2 2 3 2" xfId="3990" xr:uid="{00000000-0005-0000-0000-00009C0F0000}"/>
    <cellStyle name="Note 2 2 4" xfId="3991" xr:uid="{00000000-0005-0000-0000-00009D0F0000}"/>
    <cellStyle name="Note 2 3" xfId="3992" xr:uid="{00000000-0005-0000-0000-00009E0F0000}"/>
    <cellStyle name="Note 2 3 2" xfId="3993" xr:uid="{00000000-0005-0000-0000-00009F0F0000}"/>
    <cellStyle name="Note 2 4" xfId="3994" xr:uid="{00000000-0005-0000-0000-0000A00F0000}"/>
    <cellStyle name="Note 2 4 2" xfId="3995" xr:uid="{00000000-0005-0000-0000-0000A10F0000}"/>
    <cellStyle name="Note 2 5" xfId="3996" xr:uid="{00000000-0005-0000-0000-0000A20F0000}"/>
    <cellStyle name="Note 3" xfId="3997" xr:uid="{00000000-0005-0000-0000-0000A30F0000}"/>
    <cellStyle name="Note 3 2" xfId="3998" xr:uid="{00000000-0005-0000-0000-0000A40F0000}"/>
    <cellStyle name="Note 3 2 2" xfId="3999" xr:uid="{00000000-0005-0000-0000-0000A50F0000}"/>
    <cellStyle name="Note 3 2 2 2" xfId="4000" xr:uid="{00000000-0005-0000-0000-0000A60F0000}"/>
    <cellStyle name="Note 3 2 2 2 2" xfId="4001" xr:uid="{00000000-0005-0000-0000-0000A70F0000}"/>
    <cellStyle name="Note 3 2 2 2 2 2" xfId="4002" xr:uid="{00000000-0005-0000-0000-0000A80F0000}"/>
    <cellStyle name="Note 3 2 2 2 2 3" xfId="4003" xr:uid="{00000000-0005-0000-0000-0000A90F0000}"/>
    <cellStyle name="Note 3 2 2 2 3" xfId="4004" xr:uid="{00000000-0005-0000-0000-0000AA0F0000}"/>
    <cellStyle name="Note 3 2 2 2 4" xfId="4005" xr:uid="{00000000-0005-0000-0000-0000AB0F0000}"/>
    <cellStyle name="Note 3 2 2 3" xfId="4006" xr:uid="{00000000-0005-0000-0000-0000AC0F0000}"/>
    <cellStyle name="Note 3 2 2 3 2" xfId="4007" xr:uid="{00000000-0005-0000-0000-0000AD0F0000}"/>
    <cellStyle name="Note 3 2 2 3 3" xfId="4008" xr:uid="{00000000-0005-0000-0000-0000AE0F0000}"/>
    <cellStyle name="Note 3 2 2 4" xfId="4009" xr:uid="{00000000-0005-0000-0000-0000AF0F0000}"/>
    <cellStyle name="Note 3 2 2 5" xfId="4010" xr:uid="{00000000-0005-0000-0000-0000B00F0000}"/>
    <cellStyle name="Note 3 2 3" xfId="4011" xr:uid="{00000000-0005-0000-0000-0000B10F0000}"/>
    <cellStyle name="Note 3 2 3 2" xfId="4012" xr:uid="{00000000-0005-0000-0000-0000B20F0000}"/>
    <cellStyle name="Note 3 2 3 2 2" xfId="4013" xr:uid="{00000000-0005-0000-0000-0000B30F0000}"/>
    <cellStyle name="Note 3 2 3 2 3" xfId="4014" xr:uid="{00000000-0005-0000-0000-0000B40F0000}"/>
    <cellStyle name="Note 3 2 3 3" xfId="4015" xr:uid="{00000000-0005-0000-0000-0000B50F0000}"/>
    <cellStyle name="Note 3 2 3 4" xfId="4016" xr:uid="{00000000-0005-0000-0000-0000B60F0000}"/>
    <cellStyle name="Note 3 2 4" xfId="4017" xr:uid="{00000000-0005-0000-0000-0000B70F0000}"/>
    <cellStyle name="Note 3 2 4 2" xfId="4018" xr:uid="{00000000-0005-0000-0000-0000B80F0000}"/>
    <cellStyle name="Note 3 2 4 3" xfId="4019" xr:uid="{00000000-0005-0000-0000-0000B90F0000}"/>
    <cellStyle name="Note 3 2 5" xfId="4020" xr:uid="{00000000-0005-0000-0000-0000BA0F0000}"/>
    <cellStyle name="Note 3 2 6" xfId="4021" xr:uid="{00000000-0005-0000-0000-0000BB0F0000}"/>
    <cellStyle name="Note 3 3" xfId="4022" xr:uid="{00000000-0005-0000-0000-0000BC0F0000}"/>
    <cellStyle name="Note 3 3 2" xfId="4023" xr:uid="{00000000-0005-0000-0000-0000BD0F0000}"/>
    <cellStyle name="Note 3 3 2 2" xfId="4024" xr:uid="{00000000-0005-0000-0000-0000BE0F0000}"/>
    <cellStyle name="Note 3 3 2 2 2" xfId="4025" xr:uid="{00000000-0005-0000-0000-0000BF0F0000}"/>
    <cellStyle name="Note 3 3 2 2 3" xfId="4026" xr:uid="{00000000-0005-0000-0000-0000C00F0000}"/>
    <cellStyle name="Note 3 3 2 3" xfId="4027" xr:uid="{00000000-0005-0000-0000-0000C10F0000}"/>
    <cellStyle name="Note 3 3 2 4" xfId="4028" xr:uid="{00000000-0005-0000-0000-0000C20F0000}"/>
    <cellStyle name="Note 3 3 3" xfId="4029" xr:uid="{00000000-0005-0000-0000-0000C30F0000}"/>
    <cellStyle name="Note 3 3 3 2" xfId="4030" xr:uid="{00000000-0005-0000-0000-0000C40F0000}"/>
    <cellStyle name="Note 3 3 3 3" xfId="4031" xr:uid="{00000000-0005-0000-0000-0000C50F0000}"/>
    <cellStyle name="Note 3 3 4" xfId="4032" xr:uid="{00000000-0005-0000-0000-0000C60F0000}"/>
    <cellStyle name="Note 3 3 5" xfId="4033" xr:uid="{00000000-0005-0000-0000-0000C70F0000}"/>
    <cellStyle name="Note 3 4" xfId="4034" xr:uid="{00000000-0005-0000-0000-0000C80F0000}"/>
    <cellStyle name="Note 3 4 2" xfId="4035" xr:uid="{00000000-0005-0000-0000-0000C90F0000}"/>
    <cellStyle name="Note 3 4 2 2" xfId="4036" xr:uid="{00000000-0005-0000-0000-0000CA0F0000}"/>
    <cellStyle name="Note 3 4 2 3" xfId="4037" xr:uid="{00000000-0005-0000-0000-0000CB0F0000}"/>
    <cellStyle name="Note 3 4 3" xfId="4038" xr:uid="{00000000-0005-0000-0000-0000CC0F0000}"/>
    <cellStyle name="Note 3 4 4" xfId="4039" xr:uid="{00000000-0005-0000-0000-0000CD0F0000}"/>
    <cellStyle name="Note 3 5" xfId="4040" xr:uid="{00000000-0005-0000-0000-0000CE0F0000}"/>
    <cellStyle name="Note 3 5 2" xfId="4041" xr:uid="{00000000-0005-0000-0000-0000CF0F0000}"/>
    <cellStyle name="Note 3 5 3" xfId="4042" xr:uid="{00000000-0005-0000-0000-0000D00F0000}"/>
    <cellStyle name="Note 3 6" xfId="4043" xr:uid="{00000000-0005-0000-0000-0000D10F0000}"/>
    <cellStyle name="Note 3 7" xfId="4044" xr:uid="{00000000-0005-0000-0000-0000D20F0000}"/>
    <cellStyle name="Note 4" xfId="4045" xr:uid="{00000000-0005-0000-0000-0000D30F0000}"/>
    <cellStyle name="Note 4 2" xfId="4046" xr:uid="{00000000-0005-0000-0000-0000D40F0000}"/>
    <cellStyle name="Note 4 2 2" xfId="4047" xr:uid="{00000000-0005-0000-0000-0000D50F0000}"/>
    <cellStyle name="Note 4 2 2 2" xfId="4048" xr:uid="{00000000-0005-0000-0000-0000D60F0000}"/>
    <cellStyle name="Note 4 2 2 2 2" xfId="4049" xr:uid="{00000000-0005-0000-0000-0000D70F0000}"/>
    <cellStyle name="Note 4 2 2 2 2 2" xfId="4050" xr:uid="{00000000-0005-0000-0000-0000D80F0000}"/>
    <cellStyle name="Note 4 2 2 2 2 3" xfId="4051" xr:uid="{00000000-0005-0000-0000-0000D90F0000}"/>
    <cellStyle name="Note 4 2 2 2 3" xfId="4052" xr:uid="{00000000-0005-0000-0000-0000DA0F0000}"/>
    <cellStyle name="Note 4 2 2 2 4" xfId="4053" xr:uid="{00000000-0005-0000-0000-0000DB0F0000}"/>
    <cellStyle name="Note 4 2 2 3" xfId="4054" xr:uid="{00000000-0005-0000-0000-0000DC0F0000}"/>
    <cellStyle name="Note 4 2 2 3 2" xfId="4055" xr:uid="{00000000-0005-0000-0000-0000DD0F0000}"/>
    <cellStyle name="Note 4 2 2 3 3" xfId="4056" xr:uid="{00000000-0005-0000-0000-0000DE0F0000}"/>
    <cellStyle name="Note 4 2 2 4" xfId="4057" xr:uid="{00000000-0005-0000-0000-0000DF0F0000}"/>
    <cellStyle name="Note 4 2 2 5" xfId="4058" xr:uid="{00000000-0005-0000-0000-0000E00F0000}"/>
    <cellStyle name="Note 4 2 3" xfId="4059" xr:uid="{00000000-0005-0000-0000-0000E10F0000}"/>
    <cellStyle name="Note 4 2 3 2" xfId="4060" xr:uid="{00000000-0005-0000-0000-0000E20F0000}"/>
    <cellStyle name="Note 4 2 3 2 2" xfId="4061" xr:uid="{00000000-0005-0000-0000-0000E30F0000}"/>
    <cellStyle name="Note 4 2 3 2 3" xfId="4062" xr:uid="{00000000-0005-0000-0000-0000E40F0000}"/>
    <cellStyle name="Note 4 2 3 3" xfId="4063" xr:uid="{00000000-0005-0000-0000-0000E50F0000}"/>
    <cellStyle name="Note 4 2 3 4" xfId="4064" xr:uid="{00000000-0005-0000-0000-0000E60F0000}"/>
    <cellStyle name="Note 4 2 4" xfId="4065" xr:uid="{00000000-0005-0000-0000-0000E70F0000}"/>
    <cellStyle name="Note 4 2 4 2" xfId="4066" xr:uid="{00000000-0005-0000-0000-0000E80F0000}"/>
    <cellStyle name="Note 4 2 4 3" xfId="4067" xr:uid="{00000000-0005-0000-0000-0000E90F0000}"/>
    <cellStyle name="Note 4 2 5" xfId="4068" xr:uid="{00000000-0005-0000-0000-0000EA0F0000}"/>
    <cellStyle name="Note 4 2 6" xfId="4069" xr:uid="{00000000-0005-0000-0000-0000EB0F0000}"/>
    <cellStyle name="Note 4 3" xfId="4070" xr:uid="{00000000-0005-0000-0000-0000EC0F0000}"/>
    <cellStyle name="Note 4 3 2" xfId="4071" xr:uid="{00000000-0005-0000-0000-0000ED0F0000}"/>
    <cellStyle name="Note 4 3 2 2" xfId="4072" xr:uid="{00000000-0005-0000-0000-0000EE0F0000}"/>
    <cellStyle name="Note 4 3 2 2 2" xfId="4073" xr:uid="{00000000-0005-0000-0000-0000EF0F0000}"/>
    <cellStyle name="Note 4 3 2 2 3" xfId="4074" xr:uid="{00000000-0005-0000-0000-0000F00F0000}"/>
    <cellStyle name="Note 4 3 2 3" xfId="4075" xr:uid="{00000000-0005-0000-0000-0000F10F0000}"/>
    <cellStyle name="Note 4 3 2 4" xfId="4076" xr:uid="{00000000-0005-0000-0000-0000F20F0000}"/>
    <cellStyle name="Note 4 3 3" xfId="4077" xr:uid="{00000000-0005-0000-0000-0000F30F0000}"/>
    <cellStyle name="Note 4 3 3 2" xfId="4078" xr:uid="{00000000-0005-0000-0000-0000F40F0000}"/>
    <cellStyle name="Note 4 3 3 3" xfId="4079" xr:uid="{00000000-0005-0000-0000-0000F50F0000}"/>
    <cellStyle name="Note 4 3 4" xfId="4080" xr:uid="{00000000-0005-0000-0000-0000F60F0000}"/>
    <cellStyle name="Note 4 3 5" xfId="4081" xr:uid="{00000000-0005-0000-0000-0000F70F0000}"/>
    <cellStyle name="Note 4 4" xfId="4082" xr:uid="{00000000-0005-0000-0000-0000F80F0000}"/>
    <cellStyle name="Note 4 4 2" xfId="4083" xr:uid="{00000000-0005-0000-0000-0000F90F0000}"/>
    <cellStyle name="Note 4 4 2 2" xfId="4084" xr:uid="{00000000-0005-0000-0000-0000FA0F0000}"/>
    <cellStyle name="Note 4 4 2 3" xfId="4085" xr:uid="{00000000-0005-0000-0000-0000FB0F0000}"/>
    <cellStyle name="Note 4 4 3" xfId="4086" xr:uid="{00000000-0005-0000-0000-0000FC0F0000}"/>
    <cellStyle name="Note 4 4 4" xfId="4087" xr:uid="{00000000-0005-0000-0000-0000FD0F0000}"/>
    <cellStyle name="Note 4 5" xfId="4088" xr:uid="{00000000-0005-0000-0000-0000FE0F0000}"/>
    <cellStyle name="Note 4 5 2" xfId="4089" xr:uid="{00000000-0005-0000-0000-0000FF0F0000}"/>
    <cellStyle name="Note 4 5 3" xfId="4090" xr:uid="{00000000-0005-0000-0000-000000100000}"/>
    <cellStyle name="Note 4 6" xfId="4091" xr:uid="{00000000-0005-0000-0000-000001100000}"/>
    <cellStyle name="Note 4 7" xfId="4092" xr:uid="{00000000-0005-0000-0000-000002100000}"/>
    <cellStyle name="Note 5" xfId="4093" xr:uid="{00000000-0005-0000-0000-000003100000}"/>
    <cellStyle name="Note 5 2" xfId="4094" xr:uid="{00000000-0005-0000-0000-000004100000}"/>
    <cellStyle name="Note 5 2 2" xfId="4095" xr:uid="{00000000-0005-0000-0000-000005100000}"/>
    <cellStyle name="Note 5 2 2 2" xfId="4096" xr:uid="{00000000-0005-0000-0000-000006100000}"/>
    <cellStyle name="Note 5 2 2 2 2" xfId="4097" xr:uid="{00000000-0005-0000-0000-000007100000}"/>
    <cellStyle name="Note 5 2 2 2 3" xfId="4098" xr:uid="{00000000-0005-0000-0000-000008100000}"/>
    <cellStyle name="Note 5 2 2 3" xfId="4099" xr:uid="{00000000-0005-0000-0000-000009100000}"/>
    <cellStyle name="Note 5 2 2 4" xfId="4100" xr:uid="{00000000-0005-0000-0000-00000A100000}"/>
    <cellStyle name="Note 5 2 3" xfId="4101" xr:uid="{00000000-0005-0000-0000-00000B100000}"/>
    <cellStyle name="Note 5 2 3 2" xfId="4102" xr:uid="{00000000-0005-0000-0000-00000C100000}"/>
    <cellStyle name="Note 5 2 3 3" xfId="4103" xr:uid="{00000000-0005-0000-0000-00000D100000}"/>
    <cellStyle name="Note 5 2 4" xfId="4104" xr:uid="{00000000-0005-0000-0000-00000E100000}"/>
    <cellStyle name="Note 5 2 5" xfId="4105" xr:uid="{00000000-0005-0000-0000-00000F100000}"/>
    <cellStyle name="Note 5 3" xfId="4106" xr:uid="{00000000-0005-0000-0000-000010100000}"/>
    <cellStyle name="Note 5 3 2" xfId="4107" xr:uid="{00000000-0005-0000-0000-000011100000}"/>
    <cellStyle name="Note 5 3 2 2" xfId="4108" xr:uid="{00000000-0005-0000-0000-000012100000}"/>
    <cellStyle name="Note 5 3 2 3" xfId="4109" xr:uid="{00000000-0005-0000-0000-000013100000}"/>
    <cellStyle name="Note 5 3 3" xfId="4110" xr:uid="{00000000-0005-0000-0000-000014100000}"/>
    <cellStyle name="Note 5 3 4" xfId="4111" xr:uid="{00000000-0005-0000-0000-000015100000}"/>
    <cellStyle name="Note 5 4" xfId="4112" xr:uid="{00000000-0005-0000-0000-000016100000}"/>
    <cellStyle name="Note 5 4 2" xfId="4113" xr:uid="{00000000-0005-0000-0000-000017100000}"/>
    <cellStyle name="Note 5 4 3" xfId="4114" xr:uid="{00000000-0005-0000-0000-000018100000}"/>
    <cellStyle name="Note 5 5" xfId="4115" xr:uid="{00000000-0005-0000-0000-000019100000}"/>
    <cellStyle name="Note 5 6" xfId="4116" xr:uid="{00000000-0005-0000-0000-00001A100000}"/>
    <cellStyle name="Obično_List1" xfId="10" xr:uid="{00000000-0005-0000-0000-00001B100000}"/>
    <cellStyle name="Output 2" xfId="4117" xr:uid="{00000000-0005-0000-0000-00001C100000}"/>
    <cellStyle name="Output 2 2" xfId="4118" xr:uid="{00000000-0005-0000-0000-00001D100000}"/>
    <cellStyle name="Output 2 2 2" xfId="4119" xr:uid="{00000000-0005-0000-0000-00001E100000}"/>
    <cellStyle name="Output 2 3" xfId="4120" xr:uid="{00000000-0005-0000-0000-00001F100000}"/>
    <cellStyle name="Output 2 3 2" xfId="4121" xr:uid="{00000000-0005-0000-0000-000020100000}"/>
    <cellStyle name="Output 2 4" xfId="4122" xr:uid="{00000000-0005-0000-0000-000021100000}"/>
    <cellStyle name="Percent" xfId="1" builtinId="5"/>
    <cellStyle name="Percent 2" xfId="4123" xr:uid="{00000000-0005-0000-0000-000023100000}"/>
    <cellStyle name="Percent 2 2" xfId="4124" xr:uid="{00000000-0005-0000-0000-000024100000}"/>
    <cellStyle name="Percent 2 3" xfId="4125" xr:uid="{00000000-0005-0000-0000-000025100000}"/>
    <cellStyle name="Percent 2 3 2" xfId="4126" xr:uid="{00000000-0005-0000-0000-000026100000}"/>
    <cellStyle name="Percent 2 4" xfId="4127" xr:uid="{00000000-0005-0000-0000-000027100000}"/>
    <cellStyle name="Percent 3" xfId="4128" xr:uid="{00000000-0005-0000-0000-000028100000}"/>
    <cellStyle name="Percent 3 2" xfId="4129" xr:uid="{00000000-0005-0000-0000-000029100000}"/>
    <cellStyle name="Percent 3 2 2" xfId="4130" xr:uid="{00000000-0005-0000-0000-00002A100000}"/>
    <cellStyle name="Percent 4" xfId="4131" xr:uid="{00000000-0005-0000-0000-00002B100000}"/>
    <cellStyle name="Percent 4 2" xfId="4132" xr:uid="{00000000-0005-0000-0000-00002C100000}"/>
    <cellStyle name="Percent 4 3" xfId="4133" xr:uid="{00000000-0005-0000-0000-00002D100000}"/>
    <cellStyle name="Percent 5" xfId="4134" xr:uid="{00000000-0005-0000-0000-00002E100000}"/>
    <cellStyle name="percentage difference one decimal" xfId="4135" xr:uid="{00000000-0005-0000-0000-00002F100000}"/>
    <cellStyle name="percentage difference zero decimal" xfId="4136" xr:uid="{00000000-0005-0000-0000-000030100000}"/>
    <cellStyle name="Presentation" xfId="4137" xr:uid="{00000000-0005-0000-0000-000031100000}"/>
    <cellStyle name="Title 2" xfId="4138" xr:uid="{00000000-0005-0000-0000-000032100000}"/>
    <cellStyle name="Total 2" xfId="4139" xr:uid="{00000000-0005-0000-0000-000033100000}"/>
    <cellStyle name="Total 2 2" xfId="4140" xr:uid="{00000000-0005-0000-0000-000034100000}"/>
    <cellStyle name="Total 2 2 2" xfId="4141" xr:uid="{00000000-0005-0000-0000-000035100000}"/>
    <cellStyle name="Total 2 3" xfId="4142" xr:uid="{00000000-0005-0000-0000-000036100000}"/>
    <cellStyle name="Total 2 3 2" xfId="4143" xr:uid="{00000000-0005-0000-0000-000037100000}"/>
    <cellStyle name="Total 2 4" xfId="4144" xr:uid="{00000000-0005-0000-0000-000038100000}"/>
    <cellStyle name="Undefiniert" xfId="4145" xr:uid="{00000000-0005-0000-0000-000039100000}"/>
    <cellStyle name="Undefiniert 2" xfId="4146" xr:uid="{00000000-0005-0000-0000-00003A100000}"/>
    <cellStyle name="Undefiniert 2 2" xfId="4147" xr:uid="{00000000-0005-0000-0000-00003B100000}"/>
    <cellStyle name="Warning Text 2" xfId="4148" xr:uid="{00000000-0005-0000-0000-00003C100000}"/>
  </cellStyles>
  <dxfs count="0"/>
  <tableStyles count="0" defaultTableStyle="TableStyleMedium2" defaultPivotStyle="PivotStyleLight16"/>
  <colors>
    <mruColors>
      <color rgb="FFFFFF00"/>
      <color rgb="FFFFFFCC"/>
      <color rgb="FFFFCCFF"/>
      <color rgb="FFFFE5FF"/>
      <color rgb="FFF3FFFF"/>
      <color rgb="FFFF9999"/>
      <color rgb="FFFFFFFF"/>
      <color rgb="FFDDEBF7"/>
      <color rgb="FFCCCC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ocuments%20and%20Settings\DKANDA\My%20Local%20Documents\India%20March%2000%20mission\medter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ATA\O2\BIH\BOP\BiH-BO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Rebalans%20i%20DOB\Budzet%20RS%20za%202020\Users\sblagojevic\AppData\Local\Microsoft\Windows\Temporary%20Internet%20Files\Content.Outlook\QVQNZBZG\Plate%20i%20zaposleni%20za%20mart%202013%20godi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TOC"/>
      <sheetName val="Input"/>
      <sheetName val="WEO Assumptions"/>
      <sheetName val="Key Assumptions"/>
      <sheetName val="Real"/>
      <sheetName val="Realqtr"/>
      <sheetName val="RealCY"/>
      <sheetName val="Inflation"/>
      <sheetName val="External"/>
      <sheetName val="Externalqtr"/>
      <sheetName val="Money"/>
      <sheetName val="Fiscal"/>
      <sheetName val="ControlSheet"/>
      <sheetName val="WEO"/>
      <sheetName val="WEOqtr"/>
      <sheetName val="Output Tables"/>
      <sheetName val="Scenarios"/>
      <sheetName val="Macros"/>
      <sheetName val="SLDi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Inputs"/>
      <sheetName val="Inputs_m"/>
      <sheetName val="Output to MT"/>
      <sheetName val="Output to DSA"/>
      <sheetName val="Imp (euro)"/>
      <sheetName val="BOP-SR"/>
      <sheetName val="BOP-SR (euro)"/>
      <sheetName val="Texttable"/>
      <sheetName val="Input trade custom&amp;SA"/>
      <sheetName val="Proj_imp_sa"/>
      <sheetName val="Proj_exp_sa"/>
      <sheetName val="Chart1_euro"/>
      <sheetName val="Chart2_euro"/>
      <sheetName val="Chart1_us$"/>
      <sheetName val="Chart2_us"/>
      <sheetName val="Priv transf"/>
      <sheetName val="Serv &amp; Inc"/>
      <sheetName val="Exp"/>
      <sheetName val="Exp (euro)"/>
      <sheetName val="Imp"/>
      <sheetName val="Input Trade DOT"/>
      <sheetName val=" Input Trade_SA DOT"/>
      <sheetName val="DOT_exports"/>
      <sheetName val="DOT_imp"/>
      <sheetName val="Proj_tb_dot"/>
      <sheetName val="Proj_tb_sa"/>
      <sheetName val="CBBH CA_$"/>
      <sheetName val="CBBH bop"/>
      <sheetName val="ControlSheet"/>
      <sheetName val="Vulnerability-SR"/>
      <sheetName val="Financing-SR"/>
      <sheetName val="Vulnerability-EUR"/>
      <sheetName val="Financing-EU"/>
      <sheetName val="Customs revenues"/>
      <sheetName val="BOP-SR (Copy SR 2005) Art IV)"/>
      <sheetName val="BOP-SR (mission)"/>
      <sheetName val="Output to other files"/>
      <sheetName val="BOP_euro"/>
      <sheetName val="Sheet2"/>
      <sheetName val="vulnerab-SR"/>
      <sheetName val="revision"/>
      <sheetName val="Debt"/>
      <sheetName val="remittances"/>
      <sheetName val="Reserves"/>
      <sheetName val="weights"/>
      <sheetName val="Imp proj."/>
      <sheetName val="Exp proj"/>
      <sheetName val="Cust rev tab"/>
      <sheetName val="XM_Charts"/>
      <sheetName val="Cust rev"/>
      <sheetName val="Dutch"/>
      <sheetName val="Debt-SR"/>
      <sheetName val="BOP-SR (US$)"/>
      <sheetName val="Vul-SR"/>
      <sheetName val="Sheet1"/>
      <sheetName val="Chart1"/>
      <sheetName val="Chart2"/>
      <sheetName val="Chart3"/>
      <sheetName val="Table-transf"/>
      <sheetName val="Vul_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/>
      <sheetData sheetId="6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te 03"/>
      <sheetName val="Zaposleni"/>
      <sheetName val="Plate i zaposleni za mart 2013 "/>
    </sheetNames>
    <definedNames>
      <definedName name="Load_Op" refersTo="#REF!"/>
      <definedName name="Save_Op" refersTo="#REF!"/>
    </definedNames>
    <sheetDataSet>
      <sheetData sheetId="0">
        <row r="19">
          <cell r="AW19">
            <v>1938132.36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90"/>
  <sheetViews>
    <sheetView tabSelected="1" view="pageBreakPreview" zoomScale="75" zoomScaleNormal="75" zoomScaleSheetLayoutView="75" workbookViewId="0">
      <pane xSplit="2" ySplit="4" topLeftCell="C41" activePane="bottomRight" state="frozen"/>
      <selection activeCell="J95" sqref="J95"/>
      <selection pane="topRight" activeCell="J95" sqref="J95"/>
      <selection pane="bottomLeft" activeCell="J95" sqref="J95"/>
      <selection pane="bottomRight" activeCell="M38" sqref="M38"/>
    </sheetView>
  </sheetViews>
  <sheetFormatPr defaultRowHeight="26.25" x14ac:dyDescent="0.2"/>
  <cols>
    <col min="1" max="1" width="24" style="5" customWidth="1"/>
    <col min="2" max="2" width="158.140625" style="6" customWidth="1"/>
    <col min="3" max="4" width="41.85546875" style="4" customWidth="1"/>
    <col min="5" max="137" width="9.140625" style="4"/>
    <col min="138" max="138" width="9.140625" style="4" bestFit="1" customWidth="1"/>
    <col min="139" max="139" width="101.85546875" style="4" customWidth="1"/>
    <col min="140" max="140" width="16.5703125" style="4" bestFit="1" customWidth="1"/>
    <col min="141" max="141" width="9.140625" style="4" customWidth="1"/>
    <col min="142" max="393" width="9.140625" style="4"/>
    <col min="394" max="394" width="9.140625" style="4" bestFit="1" customWidth="1"/>
    <col min="395" max="395" width="101.85546875" style="4" customWidth="1"/>
    <col min="396" max="396" width="16.5703125" style="4" bestFit="1" customWidth="1"/>
    <col min="397" max="397" width="9.140625" style="4" customWidth="1"/>
    <col min="398" max="649" width="9.140625" style="4"/>
    <col min="650" max="650" width="9.140625" style="4" bestFit="1" customWidth="1"/>
    <col min="651" max="651" width="101.85546875" style="4" customWidth="1"/>
    <col min="652" max="652" width="16.5703125" style="4" bestFit="1" customWidth="1"/>
    <col min="653" max="653" width="9.140625" style="4" customWidth="1"/>
    <col min="654" max="905" width="9.140625" style="4"/>
    <col min="906" max="906" width="9.140625" style="4" bestFit="1" customWidth="1"/>
    <col min="907" max="907" width="101.85546875" style="4" customWidth="1"/>
    <col min="908" max="908" width="16.5703125" style="4" bestFit="1" customWidth="1"/>
    <col min="909" max="909" width="9.140625" style="4" customWidth="1"/>
    <col min="910" max="1161" width="9.140625" style="4"/>
    <col min="1162" max="1162" width="9.140625" style="4" bestFit="1" customWidth="1"/>
    <col min="1163" max="1163" width="101.85546875" style="4" customWidth="1"/>
    <col min="1164" max="1164" width="16.5703125" style="4" bestFit="1" customWidth="1"/>
    <col min="1165" max="1165" width="9.140625" style="4" customWidth="1"/>
    <col min="1166" max="1417" width="9.140625" style="4"/>
    <col min="1418" max="1418" width="9.140625" style="4" bestFit="1" customWidth="1"/>
    <col min="1419" max="1419" width="101.85546875" style="4" customWidth="1"/>
    <col min="1420" max="1420" width="16.5703125" style="4" bestFit="1" customWidth="1"/>
    <col min="1421" max="1421" width="9.140625" style="4" customWidth="1"/>
    <col min="1422" max="1673" width="9.140625" style="4"/>
    <col min="1674" max="1674" width="9.140625" style="4" bestFit="1" customWidth="1"/>
    <col min="1675" max="1675" width="101.85546875" style="4" customWidth="1"/>
    <col min="1676" max="1676" width="16.5703125" style="4" bestFit="1" customWidth="1"/>
    <col min="1677" max="1677" width="9.140625" style="4" customWidth="1"/>
    <col min="1678" max="1929" width="9.140625" style="4"/>
    <col min="1930" max="1930" width="9.140625" style="4" bestFit="1" customWidth="1"/>
    <col min="1931" max="1931" width="101.85546875" style="4" customWidth="1"/>
    <col min="1932" max="1932" width="16.5703125" style="4" bestFit="1" customWidth="1"/>
    <col min="1933" max="1933" width="9.140625" style="4" customWidth="1"/>
    <col min="1934" max="2185" width="9.140625" style="4"/>
    <col min="2186" max="2186" width="9.140625" style="4" bestFit="1" customWidth="1"/>
    <col min="2187" max="2187" width="101.85546875" style="4" customWidth="1"/>
    <col min="2188" max="2188" width="16.5703125" style="4" bestFit="1" customWidth="1"/>
    <col min="2189" max="2189" width="9.140625" style="4" customWidth="1"/>
    <col min="2190" max="2441" width="9.140625" style="4"/>
    <col min="2442" max="2442" width="9.140625" style="4" bestFit="1" customWidth="1"/>
    <col min="2443" max="2443" width="101.85546875" style="4" customWidth="1"/>
    <col min="2444" max="2444" width="16.5703125" style="4" bestFit="1" customWidth="1"/>
    <col min="2445" max="2445" width="9.140625" style="4" customWidth="1"/>
    <col min="2446" max="2697" width="9.140625" style="4"/>
    <col min="2698" max="2698" width="9.140625" style="4" bestFit="1" customWidth="1"/>
    <col min="2699" max="2699" width="101.85546875" style="4" customWidth="1"/>
    <col min="2700" max="2700" width="16.5703125" style="4" bestFit="1" customWidth="1"/>
    <col min="2701" max="2701" width="9.140625" style="4" customWidth="1"/>
    <col min="2702" max="2953" width="9.140625" style="4"/>
    <col min="2954" max="2954" width="9.140625" style="4" bestFit="1" customWidth="1"/>
    <col min="2955" max="2955" width="101.85546875" style="4" customWidth="1"/>
    <col min="2956" max="2956" width="16.5703125" style="4" bestFit="1" customWidth="1"/>
    <col min="2957" max="2957" width="9.140625" style="4" customWidth="1"/>
    <col min="2958" max="3209" width="9.140625" style="4"/>
    <col min="3210" max="3210" width="9.140625" style="4" bestFit="1" customWidth="1"/>
    <col min="3211" max="3211" width="101.85546875" style="4" customWidth="1"/>
    <col min="3212" max="3212" width="16.5703125" style="4" bestFit="1" customWidth="1"/>
    <col min="3213" max="3213" width="9.140625" style="4" customWidth="1"/>
    <col min="3214" max="3465" width="9.140625" style="4"/>
    <col min="3466" max="3466" width="9.140625" style="4" bestFit="1" customWidth="1"/>
    <col min="3467" max="3467" width="101.85546875" style="4" customWidth="1"/>
    <col min="3468" max="3468" width="16.5703125" style="4" bestFit="1" customWidth="1"/>
    <col min="3469" max="3469" width="9.140625" style="4" customWidth="1"/>
    <col min="3470" max="3721" width="9.140625" style="4"/>
    <col min="3722" max="3722" width="9.140625" style="4" bestFit="1" customWidth="1"/>
    <col min="3723" max="3723" width="101.85546875" style="4" customWidth="1"/>
    <col min="3724" max="3724" width="16.5703125" style="4" bestFit="1" customWidth="1"/>
    <col min="3725" max="3725" width="9.140625" style="4" customWidth="1"/>
    <col min="3726" max="3977" width="9.140625" style="4"/>
    <col min="3978" max="3978" width="9.140625" style="4" bestFit="1" customWidth="1"/>
    <col min="3979" max="3979" width="101.85546875" style="4" customWidth="1"/>
    <col min="3980" max="3980" width="16.5703125" style="4" bestFit="1" customWidth="1"/>
    <col min="3981" max="3981" width="9.140625" style="4" customWidth="1"/>
    <col min="3982" max="4233" width="9.140625" style="4"/>
    <col min="4234" max="4234" width="9.140625" style="4" bestFit="1" customWidth="1"/>
    <col min="4235" max="4235" width="101.85546875" style="4" customWidth="1"/>
    <col min="4236" max="4236" width="16.5703125" style="4" bestFit="1" customWidth="1"/>
    <col min="4237" max="4237" width="9.140625" style="4" customWidth="1"/>
    <col min="4238" max="4489" width="9.140625" style="4"/>
    <col min="4490" max="4490" width="9.140625" style="4" bestFit="1" customWidth="1"/>
    <col min="4491" max="4491" width="101.85546875" style="4" customWidth="1"/>
    <col min="4492" max="4492" width="16.5703125" style="4" bestFit="1" customWidth="1"/>
    <col min="4493" max="4493" width="9.140625" style="4" customWidth="1"/>
    <col min="4494" max="4745" width="9.140625" style="4"/>
    <col min="4746" max="4746" width="9.140625" style="4" bestFit="1" customWidth="1"/>
    <col min="4747" max="4747" width="101.85546875" style="4" customWidth="1"/>
    <col min="4748" max="4748" width="16.5703125" style="4" bestFit="1" customWidth="1"/>
    <col min="4749" max="4749" width="9.140625" style="4" customWidth="1"/>
    <col min="4750" max="5001" width="9.140625" style="4"/>
    <col min="5002" max="5002" width="9.140625" style="4" bestFit="1" customWidth="1"/>
    <col min="5003" max="5003" width="101.85546875" style="4" customWidth="1"/>
    <col min="5004" max="5004" width="16.5703125" style="4" bestFit="1" customWidth="1"/>
    <col min="5005" max="5005" width="9.140625" style="4" customWidth="1"/>
    <col min="5006" max="5257" width="9.140625" style="4"/>
    <col min="5258" max="5258" width="9.140625" style="4" bestFit="1" customWidth="1"/>
    <col min="5259" max="5259" width="101.85546875" style="4" customWidth="1"/>
    <col min="5260" max="5260" width="16.5703125" style="4" bestFit="1" customWidth="1"/>
    <col min="5261" max="5261" width="9.140625" style="4" customWidth="1"/>
    <col min="5262" max="5513" width="9.140625" style="4"/>
    <col min="5514" max="5514" width="9.140625" style="4" bestFit="1" customWidth="1"/>
    <col min="5515" max="5515" width="101.85546875" style="4" customWidth="1"/>
    <col min="5516" max="5516" width="16.5703125" style="4" bestFit="1" customWidth="1"/>
    <col min="5517" max="5517" width="9.140625" style="4" customWidth="1"/>
    <col min="5518" max="5769" width="9.140625" style="4"/>
    <col min="5770" max="5770" width="9.140625" style="4" bestFit="1" customWidth="1"/>
    <col min="5771" max="5771" width="101.85546875" style="4" customWidth="1"/>
    <col min="5772" max="5772" width="16.5703125" style="4" bestFit="1" customWidth="1"/>
    <col min="5773" max="5773" width="9.140625" style="4" customWidth="1"/>
    <col min="5774" max="6025" width="9.140625" style="4"/>
    <col min="6026" max="6026" width="9.140625" style="4" bestFit="1" customWidth="1"/>
    <col min="6027" max="6027" width="101.85546875" style="4" customWidth="1"/>
    <col min="6028" max="6028" width="16.5703125" style="4" bestFit="1" customWidth="1"/>
    <col min="6029" max="6029" width="9.140625" style="4" customWidth="1"/>
    <col min="6030" max="6281" width="9.140625" style="4"/>
    <col min="6282" max="6282" width="9.140625" style="4" bestFit="1" customWidth="1"/>
    <col min="6283" max="6283" width="101.85546875" style="4" customWidth="1"/>
    <col min="6284" max="6284" width="16.5703125" style="4" bestFit="1" customWidth="1"/>
    <col min="6285" max="6285" width="9.140625" style="4" customWidth="1"/>
    <col min="6286" max="6537" width="9.140625" style="4"/>
    <col min="6538" max="6538" width="9.140625" style="4" bestFit="1" customWidth="1"/>
    <col min="6539" max="6539" width="101.85546875" style="4" customWidth="1"/>
    <col min="6540" max="6540" width="16.5703125" style="4" bestFit="1" customWidth="1"/>
    <col min="6541" max="6541" width="9.140625" style="4" customWidth="1"/>
    <col min="6542" max="6793" width="9.140625" style="4"/>
    <col min="6794" max="6794" width="9.140625" style="4" bestFit="1" customWidth="1"/>
    <col min="6795" max="6795" width="101.85546875" style="4" customWidth="1"/>
    <col min="6796" max="6796" width="16.5703125" style="4" bestFit="1" customWidth="1"/>
    <col min="6797" max="6797" width="9.140625" style="4" customWidth="1"/>
    <col min="6798" max="7049" width="9.140625" style="4"/>
    <col min="7050" max="7050" width="9.140625" style="4" bestFit="1" customWidth="1"/>
    <col min="7051" max="7051" width="101.85546875" style="4" customWidth="1"/>
    <col min="7052" max="7052" width="16.5703125" style="4" bestFit="1" customWidth="1"/>
    <col min="7053" max="7053" width="9.140625" style="4" customWidth="1"/>
    <col min="7054" max="7305" width="9.140625" style="4"/>
    <col min="7306" max="7306" width="9.140625" style="4" bestFit="1" customWidth="1"/>
    <col min="7307" max="7307" width="101.85546875" style="4" customWidth="1"/>
    <col min="7308" max="7308" width="16.5703125" style="4" bestFit="1" customWidth="1"/>
    <col min="7309" max="7309" width="9.140625" style="4" customWidth="1"/>
    <col min="7310" max="7561" width="9.140625" style="4"/>
    <col min="7562" max="7562" width="9.140625" style="4" bestFit="1" customWidth="1"/>
    <col min="7563" max="7563" width="101.85546875" style="4" customWidth="1"/>
    <col min="7564" max="7564" width="16.5703125" style="4" bestFit="1" customWidth="1"/>
    <col min="7565" max="7565" width="9.140625" style="4" customWidth="1"/>
    <col min="7566" max="7817" width="9.140625" style="4"/>
    <col min="7818" max="7818" width="9.140625" style="4" bestFit="1" customWidth="1"/>
    <col min="7819" max="7819" width="101.85546875" style="4" customWidth="1"/>
    <col min="7820" max="7820" width="16.5703125" style="4" bestFit="1" customWidth="1"/>
    <col min="7821" max="7821" width="9.140625" style="4" customWidth="1"/>
    <col min="7822" max="8073" width="9.140625" style="4"/>
    <col min="8074" max="8074" width="9.140625" style="4" bestFit="1" customWidth="1"/>
    <col min="8075" max="8075" width="101.85546875" style="4" customWidth="1"/>
    <col min="8076" max="8076" width="16.5703125" style="4" bestFit="1" customWidth="1"/>
    <col min="8077" max="8077" width="9.140625" style="4" customWidth="1"/>
    <col min="8078" max="8329" width="9.140625" style="4"/>
    <col min="8330" max="8330" width="9.140625" style="4" bestFit="1" customWidth="1"/>
    <col min="8331" max="8331" width="101.85546875" style="4" customWidth="1"/>
    <col min="8332" max="8332" width="16.5703125" style="4" bestFit="1" customWidth="1"/>
    <col min="8333" max="8333" width="9.140625" style="4" customWidth="1"/>
    <col min="8334" max="8585" width="9.140625" style="4"/>
    <col min="8586" max="8586" width="9.140625" style="4" bestFit="1" customWidth="1"/>
    <col min="8587" max="8587" width="101.85546875" style="4" customWidth="1"/>
    <col min="8588" max="8588" width="16.5703125" style="4" bestFit="1" customWidth="1"/>
    <col min="8589" max="8589" width="9.140625" style="4" customWidth="1"/>
    <col min="8590" max="8841" width="9.140625" style="4"/>
    <col min="8842" max="8842" width="9.140625" style="4" bestFit="1" customWidth="1"/>
    <col min="8843" max="8843" width="101.85546875" style="4" customWidth="1"/>
    <col min="8844" max="8844" width="16.5703125" style="4" bestFit="1" customWidth="1"/>
    <col min="8845" max="8845" width="9.140625" style="4" customWidth="1"/>
    <col min="8846" max="9097" width="9.140625" style="4"/>
    <col min="9098" max="9098" width="9.140625" style="4" bestFit="1" customWidth="1"/>
    <col min="9099" max="9099" width="101.85546875" style="4" customWidth="1"/>
    <col min="9100" max="9100" width="16.5703125" style="4" bestFit="1" customWidth="1"/>
    <col min="9101" max="9101" width="9.140625" style="4" customWidth="1"/>
    <col min="9102" max="9353" width="9.140625" style="4"/>
    <col min="9354" max="9354" width="9.140625" style="4" bestFit="1" customWidth="1"/>
    <col min="9355" max="9355" width="101.85546875" style="4" customWidth="1"/>
    <col min="9356" max="9356" width="16.5703125" style="4" bestFit="1" customWidth="1"/>
    <col min="9357" max="9357" width="9.140625" style="4" customWidth="1"/>
    <col min="9358" max="9609" width="9.140625" style="4"/>
    <col min="9610" max="9610" width="9.140625" style="4" bestFit="1" customWidth="1"/>
    <col min="9611" max="9611" width="101.85546875" style="4" customWidth="1"/>
    <col min="9612" max="9612" width="16.5703125" style="4" bestFit="1" customWidth="1"/>
    <col min="9613" max="9613" width="9.140625" style="4" customWidth="1"/>
    <col min="9614" max="9865" width="9.140625" style="4"/>
    <col min="9866" max="9866" width="9.140625" style="4" bestFit="1" customWidth="1"/>
    <col min="9867" max="9867" width="101.85546875" style="4" customWidth="1"/>
    <col min="9868" max="9868" width="16.5703125" style="4" bestFit="1" customWidth="1"/>
    <col min="9869" max="9869" width="9.140625" style="4" customWidth="1"/>
    <col min="9870" max="10121" width="9.140625" style="4"/>
    <col min="10122" max="10122" width="9.140625" style="4" bestFit="1" customWidth="1"/>
    <col min="10123" max="10123" width="101.85546875" style="4" customWidth="1"/>
    <col min="10124" max="10124" width="16.5703125" style="4" bestFit="1" customWidth="1"/>
    <col min="10125" max="10125" width="9.140625" style="4" customWidth="1"/>
    <col min="10126" max="10377" width="9.140625" style="4"/>
    <col min="10378" max="10378" width="9.140625" style="4" bestFit="1" customWidth="1"/>
    <col min="10379" max="10379" width="101.85546875" style="4" customWidth="1"/>
    <col min="10380" max="10380" width="16.5703125" style="4" bestFit="1" customWidth="1"/>
    <col min="10381" max="10381" width="9.140625" style="4" customWidth="1"/>
    <col min="10382" max="10633" width="9.140625" style="4"/>
    <col min="10634" max="10634" width="9.140625" style="4" bestFit="1" customWidth="1"/>
    <col min="10635" max="10635" width="101.85546875" style="4" customWidth="1"/>
    <col min="10636" max="10636" width="16.5703125" style="4" bestFit="1" customWidth="1"/>
    <col min="10637" max="10637" width="9.140625" style="4" customWidth="1"/>
    <col min="10638" max="10889" width="9.140625" style="4"/>
    <col min="10890" max="10890" width="9.140625" style="4" bestFit="1" customWidth="1"/>
    <col min="10891" max="10891" width="101.85546875" style="4" customWidth="1"/>
    <col min="10892" max="10892" width="16.5703125" style="4" bestFit="1" customWidth="1"/>
    <col min="10893" max="10893" width="9.140625" style="4" customWidth="1"/>
    <col min="10894" max="11145" width="9.140625" style="4"/>
    <col min="11146" max="11146" width="9.140625" style="4" bestFit="1" customWidth="1"/>
    <col min="11147" max="11147" width="101.85546875" style="4" customWidth="1"/>
    <col min="11148" max="11148" width="16.5703125" style="4" bestFit="1" customWidth="1"/>
    <col min="11149" max="11149" width="9.140625" style="4" customWidth="1"/>
    <col min="11150" max="11401" width="9.140625" style="4"/>
    <col min="11402" max="11402" width="9.140625" style="4" bestFit="1" customWidth="1"/>
    <col min="11403" max="11403" width="101.85546875" style="4" customWidth="1"/>
    <col min="11404" max="11404" width="16.5703125" style="4" bestFit="1" customWidth="1"/>
    <col min="11405" max="11405" width="9.140625" style="4" customWidth="1"/>
    <col min="11406" max="11657" width="9.140625" style="4"/>
    <col min="11658" max="11658" width="9.140625" style="4" bestFit="1" customWidth="1"/>
    <col min="11659" max="11659" width="101.85546875" style="4" customWidth="1"/>
    <col min="11660" max="11660" width="16.5703125" style="4" bestFit="1" customWidth="1"/>
    <col min="11661" max="11661" width="9.140625" style="4" customWidth="1"/>
    <col min="11662" max="11913" width="9.140625" style="4"/>
    <col min="11914" max="11914" width="9.140625" style="4" bestFit="1" customWidth="1"/>
    <col min="11915" max="11915" width="101.85546875" style="4" customWidth="1"/>
    <col min="11916" max="11916" width="16.5703125" style="4" bestFit="1" customWidth="1"/>
    <col min="11917" max="11917" width="9.140625" style="4" customWidth="1"/>
    <col min="11918" max="12169" width="9.140625" style="4"/>
    <col min="12170" max="12170" width="9.140625" style="4" bestFit="1" customWidth="1"/>
    <col min="12171" max="12171" width="101.85546875" style="4" customWidth="1"/>
    <col min="12172" max="12172" width="16.5703125" style="4" bestFit="1" customWidth="1"/>
    <col min="12173" max="12173" width="9.140625" style="4" customWidth="1"/>
    <col min="12174" max="12425" width="9.140625" style="4"/>
    <col min="12426" max="12426" width="9.140625" style="4" bestFit="1" customWidth="1"/>
    <col min="12427" max="12427" width="101.85546875" style="4" customWidth="1"/>
    <col min="12428" max="12428" width="16.5703125" style="4" bestFit="1" customWidth="1"/>
    <col min="12429" max="12429" width="9.140625" style="4" customWidth="1"/>
    <col min="12430" max="12681" width="9.140625" style="4"/>
    <col min="12682" max="12682" width="9.140625" style="4" bestFit="1" customWidth="1"/>
    <col min="12683" max="12683" width="101.85546875" style="4" customWidth="1"/>
    <col min="12684" max="12684" width="16.5703125" style="4" bestFit="1" customWidth="1"/>
    <col min="12685" max="12685" width="9.140625" style="4" customWidth="1"/>
    <col min="12686" max="12937" width="9.140625" style="4"/>
    <col min="12938" max="12938" width="9.140625" style="4" bestFit="1" customWidth="1"/>
    <col min="12939" max="12939" width="101.85546875" style="4" customWidth="1"/>
    <col min="12940" max="12940" width="16.5703125" style="4" bestFit="1" customWidth="1"/>
    <col min="12941" max="12941" width="9.140625" style="4" customWidth="1"/>
    <col min="12942" max="13193" width="9.140625" style="4"/>
    <col min="13194" max="13194" width="9.140625" style="4" bestFit="1" customWidth="1"/>
    <col min="13195" max="13195" width="101.85546875" style="4" customWidth="1"/>
    <col min="13196" max="13196" width="16.5703125" style="4" bestFit="1" customWidth="1"/>
    <col min="13197" max="13197" width="9.140625" style="4" customWidth="1"/>
    <col min="13198" max="13449" width="9.140625" style="4"/>
    <col min="13450" max="13450" width="9.140625" style="4" bestFit="1" customWidth="1"/>
    <col min="13451" max="13451" width="101.85546875" style="4" customWidth="1"/>
    <col min="13452" max="13452" width="16.5703125" style="4" bestFit="1" customWidth="1"/>
    <col min="13453" max="13453" width="9.140625" style="4" customWidth="1"/>
    <col min="13454" max="13705" width="9.140625" style="4"/>
    <col min="13706" max="13706" width="9.140625" style="4" bestFit="1" customWidth="1"/>
    <col min="13707" max="13707" width="101.85546875" style="4" customWidth="1"/>
    <col min="13708" max="13708" width="16.5703125" style="4" bestFit="1" customWidth="1"/>
    <col min="13709" max="13709" width="9.140625" style="4" customWidth="1"/>
    <col min="13710" max="13961" width="9.140625" style="4"/>
    <col min="13962" max="13962" width="9.140625" style="4" bestFit="1" customWidth="1"/>
    <col min="13963" max="13963" width="101.85546875" style="4" customWidth="1"/>
    <col min="13964" max="13964" width="16.5703125" style="4" bestFit="1" customWidth="1"/>
    <col min="13965" max="13965" width="9.140625" style="4" customWidth="1"/>
    <col min="13966" max="14217" width="9.140625" style="4"/>
    <col min="14218" max="14218" width="9.140625" style="4" bestFit="1" customWidth="1"/>
    <col min="14219" max="14219" width="101.85546875" style="4" customWidth="1"/>
    <col min="14220" max="14220" width="16.5703125" style="4" bestFit="1" customWidth="1"/>
    <col min="14221" max="14221" width="9.140625" style="4" customWidth="1"/>
    <col min="14222" max="14473" width="9.140625" style="4"/>
    <col min="14474" max="14474" width="9.140625" style="4" bestFit="1" customWidth="1"/>
    <col min="14475" max="14475" width="101.85546875" style="4" customWidth="1"/>
    <col min="14476" max="14476" width="16.5703125" style="4" bestFit="1" customWidth="1"/>
    <col min="14477" max="14477" width="9.140625" style="4" customWidth="1"/>
    <col min="14478" max="14729" width="9.140625" style="4"/>
    <col min="14730" max="14730" width="9.140625" style="4" bestFit="1" customWidth="1"/>
    <col min="14731" max="14731" width="101.85546875" style="4" customWidth="1"/>
    <col min="14732" max="14732" width="16.5703125" style="4" bestFit="1" customWidth="1"/>
    <col min="14733" max="14733" width="9.140625" style="4" customWidth="1"/>
    <col min="14734" max="14985" width="9.140625" style="4"/>
    <col min="14986" max="14986" width="9.140625" style="4" bestFit="1" customWidth="1"/>
    <col min="14987" max="14987" width="101.85546875" style="4" customWidth="1"/>
    <col min="14988" max="14988" width="16.5703125" style="4" bestFit="1" customWidth="1"/>
    <col min="14989" max="14989" width="9.140625" style="4" customWidth="1"/>
    <col min="14990" max="15241" width="9.140625" style="4"/>
    <col min="15242" max="15242" width="9.140625" style="4" bestFit="1" customWidth="1"/>
    <col min="15243" max="15243" width="101.85546875" style="4" customWidth="1"/>
    <col min="15244" max="15244" width="16.5703125" style="4" bestFit="1" customWidth="1"/>
    <col min="15245" max="15245" width="9.140625" style="4" customWidth="1"/>
    <col min="15246" max="15497" width="9.140625" style="4"/>
    <col min="15498" max="15498" width="9.140625" style="4" bestFit="1" customWidth="1"/>
    <col min="15499" max="15499" width="101.85546875" style="4" customWidth="1"/>
    <col min="15500" max="15500" width="16.5703125" style="4" bestFit="1" customWidth="1"/>
    <col min="15501" max="15501" width="9.140625" style="4" customWidth="1"/>
    <col min="15502" max="15753" width="9.140625" style="4"/>
    <col min="15754" max="15754" width="9.140625" style="4" bestFit="1" customWidth="1"/>
    <col min="15755" max="15755" width="101.85546875" style="4" customWidth="1"/>
    <col min="15756" max="15756" width="16.5703125" style="4" bestFit="1" customWidth="1"/>
    <col min="15757" max="15757" width="9.140625" style="4" customWidth="1"/>
    <col min="15758" max="16009" width="9.140625" style="4"/>
    <col min="16010" max="16010" width="9.140625" style="4" bestFit="1" customWidth="1"/>
    <col min="16011" max="16011" width="101.85546875" style="4" customWidth="1"/>
    <col min="16012" max="16012" width="16.5703125" style="4" bestFit="1" customWidth="1"/>
    <col min="16013" max="16013" width="9.140625" style="4" customWidth="1"/>
    <col min="16014" max="16384" width="9.140625" style="4"/>
  </cols>
  <sheetData>
    <row r="1" spans="1:4" x14ac:dyDescent="0.2">
      <c r="A1" s="1" t="s">
        <v>757</v>
      </c>
      <c r="B1" s="2"/>
    </row>
    <row r="2" spans="1:4" x14ac:dyDescent="0.2">
      <c r="C2" s="8"/>
      <c r="D2" s="8"/>
    </row>
    <row r="3" spans="1:4" ht="102" x14ac:dyDescent="0.2">
      <c r="A3" s="9" t="s">
        <v>43</v>
      </c>
      <c r="B3" s="10" t="s">
        <v>534</v>
      </c>
      <c r="C3" s="11" t="s">
        <v>758</v>
      </c>
      <c r="D3" s="11" t="s">
        <v>740</v>
      </c>
    </row>
    <row r="4" spans="1:4" x14ac:dyDescent="0.2">
      <c r="A4" s="12">
        <v>1</v>
      </c>
      <c r="B4" s="12">
        <v>2</v>
      </c>
      <c r="C4" s="13">
        <v>3</v>
      </c>
      <c r="D4" s="13">
        <v>4</v>
      </c>
    </row>
    <row r="5" spans="1:4" s="1" customFormat="1" ht="25.5" x14ac:dyDescent="0.2">
      <c r="A5" s="14"/>
      <c r="B5" s="2" t="s">
        <v>535</v>
      </c>
      <c r="C5" s="3">
        <f>C6+C13+C21+C19</f>
        <v>4659663900</v>
      </c>
      <c r="D5" s="3">
        <f t="shared" ref="D5" si="0">D6+D13+D21+D19</f>
        <v>187422100</v>
      </c>
    </row>
    <row r="6" spans="1:4" s="1" customFormat="1" ht="25.5" x14ac:dyDescent="0.2">
      <c r="A6" s="2">
        <v>710000</v>
      </c>
      <c r="B6" s="2" t="s">
        <v>536</v>
      </c>
      <c r="C6" s="3">
        <f t="shared" ref="C6" si="1">SUM(C7:C12)</f>
        <v>4249276800</v>
      </c>
      <c r="D6" s="3">
        <f t="shared" ref="D6" si="2">SUM(D7:D12)</f>
        <v>151900000</v>
      </c>
    </row>
    <row r="7" spans="1:4" x14ac:dyDescent="0.2">
      <c r="A7" s="16">
        <v>711000</v>
      </c>
      <c r="B7" s="17" t="s">
        <v>3</v>
      </c>
      <c r="C7" s="7">
        <f t="shared" ref="C7" si="3">C78</f>
        <v>724302400</v>
      </c>
      <c r="D7" s="7">
        <f t="shared" ref="D7" si="4">D78</f>
        <v>0</v>
      </c>
    </row>
    <row r="8" spans="1:4" x14ac:dyDescent="0.2">
      <c r="A8" s="16">
        <v>712000</v>
      </c>
      <c r="B8" s="17" t="s">
        <v>6</v>
      </c>
      <c r="C8" s="7">
        <f t="shared" ref="C8" si="5">C81</f>
        <v>1496265400</v>
      </c>
      <c r="D8" s="7">
        <f t="shared" ref="D8" si="6">D81</f>
        <v>0</v>
      </c>
    </row>
    <row r="9" spans="1:4" x14ac:dyDescent="0.2">
      <c r="A9" s="16">
        <v>714000</v>
      </c>
      <c r="B9" s="17" t="s">
        <v>8</v>
      </c>
      <c r="C9" s="7">
        <f t="shared" ref="C9" si="7">C83</f>
        <v>20422100</v>
      </c>
      <c r="D9" s="7">
        <f t="shared" ref="D9" si="8">D83</f>
        <v>0</v>
      </c>
    </row>
    <row r="10" spans="1:4" x14ac:dyDescent="0.2">
      <c r="A10" s="16">
        <v>715000</v>
      </c>
      <c r="B10" s="17" t="s">
        <v>9</v>
      </c>
      <c r="C10" s="7">
        <f t="shared" ref="C10" si="9">C85</f>
        <v>75000</v>
      </c>
      <c r="D10" s="7">
        <f t="shared" ref="D10" si="10">D85</f>
        <v>0</v>
      </c>
    </row>
    <row r="11" spans="1:4" x14ac:dyDescent="0.2">
      <c r="A11" s="16">
        <v>717000</v>
      </c>
      <c r="B11" s="17" t="s">
        <v>10</v>
      </c>
      <c r="C11" s="7">
        <f t="shared" ref="C11" si="11">C87</f>
        <v>2008211900</v>
      </c>
      <c r="D11" s="7">
        <f t="shared" ref="D11" si="12">D87</f>
        <v>151900000</v>
      </c>
    </row>
    <row r="12" spans="1:4" x14ac:dyDescent="0.2">
      <c r="A12" s="16">
        <v>719000</v>
      </c>
      <c r="B12" s="17" t="s">
        <v>718</v>
      </c>
      <c r="C12" s="7">
        <f t="shared" ref="C12" si="13">C89</f>
        <v>0</v>
      </c>
      <c r="D12" s="7">
        <f t="shared" ref="D12" si="14">D89</f>
        <v>0</v>
      </c>
    </row>
    <row r="13" spans="1:4" s="1" customFormat="1" ht="25.5" x14ac:dyDescent="0.2">
      <c r="A13" s="2">
        <v>720000</v>
      </c>
      <c r="B13" s="2" t="s">
        <v>537</v>
      </c>
      <c r="C13" s="3">
        <f t="shared" ref="C13" si="15">SUM(C14:C18)</f>
        <v>404087100</v>
      </c>
      <c r="D13" s="3">
        <f t="shared" ref="D13" si="16">SUM(D14:D18)</f>
        <v>31147100</v>
      </c>
    </row>
    <row r="14" spans="1:4" x14ac:dyDescent="0.2">
      <c r="A14" s="16">
        <v>721000</v>
      </c>
      <c r="B14" s="17" t="s">
        <v>538</v>
      </c>
      <c r="C14" s="7">
        <f t="shared" ref="C14" si="17">C92</f>
        <v>124941800</v>
      </c>
      <c r="D14" s="7">
        <f t="shared" ref="D14" si="18">D92</f>
        <v>1022300</v>
      </c>
    </row>
    <row r="15" spans="1:4" x14ac:dyDescent="0.2">
      <c r="A15" s="16">
        <v>722000</v>
      </c>
      <c r="B15" s="17" t="s">
        <v>539</v>
      </c>
      <c r="C15" s="7">
        <f t="shared" ref="C15" si="19">C99</f>
        <v>234096000</v>
      </c>
      <c r="D15" s="7">
        <f t="shared" ref="D15" si="20">D99</f>
        <v>29623900</v>
      </c>
    </row>
    <row r="16" spans="1:4" x14ac:dyDescent="0.2">
      <c r="A16" s="16">
        <v>723000</v>
      </c>
      <c r="B16" s="17" t="s">
        <v>20</v>
      </c>
      <c r="C16" s="7">
        <f t="shared" ref="C16" si="21">C104</f>
        <v>37975200</v>
      </c>
      <c r="D16" s="7">
        <f t="shared" ref="D16" si="22">D104</f>
        <v>10000</v>
      </c>
    </row>
    <row r="17" spans="1:4" ht="52.5" x14ac:dyDescent="0.2">
      <c r="A17" s="16">
        <v>728000</v>
      </c>
      <c r="B17" s="17" t="s">
        <v>540</v>
      </c>
      <c r="C17" s="7">
        <f t="shared" ref="C17" si="23">C106</f>
        <v>3295200</v>
      </c>
      <c r="D17" s="7">
        <f t="shared" ref="D17" si="24">D106</f>
        <v>340900</v>
      </c>
    </row>
    <row r="18" spans="1:4" x14ac:dyDescent="0.2">
      <c r="A18" s="16">
        <v>729000</v>
      </c>
      <c r="B18" s="17" t="s">
        <v>22</v>
      </c>
      <c r="C18" s="7">
        <f t="shared" ref="C18" si="25">C109</f>
        <v>3778900</v>
      </c>
      <c r="D18" s="7">
        <f t="shared" ref="D18" si="26">D109</f>
        <v>150000</v>
      </c>
    </row>
    <row r="19" spans="1:4" s="1" customFormat="1" ht="25.5" x14ac:dyDescent="0.2">
      <c r="A19" s="2">
        <v>730000</v>
      </c>
      <c r="B19" s="2" t="s">
        <v>119</v>
      </c>
      <c r="C19" s="3">
        <f t="shared" ref="C19:D19" si="27">C20</f>
        <v>0</v>
      </c>
      <c r="D19" s="3">
        <f t="shared" si="27"/>
        <v>0</v>
      </c>
    </row>
    <row r="20" spans="1:4" x14ac:dyDescent="0.2">
      <c r="A20" s="16">
        <v>731000</v>
      </c>
      <c r="B20" s="17" t="s">
        <v>119</v>
      </c>
      <c r="C20" s="7">
        <f t="shared" ref="C20" si="28">C111</f>
        <v>0</v>
      </c>
      <c r="D20" s="7">
        <f t="shared" ref="D20" si="29">D111</f>
        <v>0</v>
      </c>
    </row>
    <row r="21" spans="1:4" s="1" customFormat="1" ht="25.5" x14ac:dyDescent="0.2">
      <c r="A21" s="2">
        <v>780000</v>
      </c>
      <c r="B21" s="2" t="s">
        <v>541</v>
      </c>
      <c r="C21" s="3">
        <f t="shared" ref="C21" si="30">SUM(C22:C23)</f>
        <v>6300000</v>
      </c>
      <c r="D21" s="3">
        <f t="shared" ref="D21" si="31">SUM(D22:D23)</f>
        <v>4375000</v>
      </c>
    </row>
    <row r="22" spans="1:4" x14ac:dyDescent="0.2">
      <c r="A22" s="16">
        <v>787000</v>
      </c>
      <c r="B22" s="17" t="s">
        <v>25</v>
      </c>
      <c r="C22" s="7">
        <f t="shared" ref="C22" si="32">C116</f>
        <v>200000</v>
      </c>
      <c r="D22" s="7">
        <f t="shared" ref="D22" si="33">D116</f>
        <v>3000</v>
      </c>
    </row>
    <row r="23" spans="1:4" x14ac:dyDescent="0.2">
      <c r="A23" s="16">
        <v>788000</v>
      </c>
      <c r="B23" s="17" t="s">
        <v>31</v>
      </c>
      <c r="C23" s="7">
        <f t="shared" ref="C23" si="34">C122</f>
        <v>6100000</v>
      </c>
      <c r="D23" s="7">
        <f t="shared" ref="D23" si="35">D122</f>
        <v>4372000</v>
      </c>
    </row>
    <row r="24" spans="1:4" s="1" customFormat="1" ht="25.5" x14ac:dyDescent="0.2">
      <c r="A24" s="14"/>
      <c r="B24" s="2" t="s">
        <v>542</v>
      </c>
      <c r="C24" s="3">
        <f t="shared" ref="C24" si="36">C25+C35+C38</f>
        <v>4697802299.9966669</v>
      </c>
      <c r="D24" s="3">
        <f t="shared" ref="D24" si="37">D25+D35+D38</f>
        <v>185984100</v>
      </c>
    </row>
    <row r="25" spans="1:4" s="1" customFormat="1" ht="25.5" x14ac:dyDescent="0.2">
      <c r="A25" s="2">
        <v>410000</v>
      </c>
      <c r="B25" s="2" t="s">
        <v>543</v>
      </c>
      <c r="C25" s="3">
        <f t="shared" ref="C25" si="38">SUM(C26:C34)</f>
        <v>4272204399.9966669</v>
      </c>
      <c r="D25" s="3">
        <f t="shared" ref="D25" si="39">SUM(D26:D34)</f>
        <v>185911100</v>
      </c>
    </row>
    <row r="26" spans="1:4" x14ac:dyDescent="0.2">
      <c r="A26" s="16">
        <v>411000</v>
      </c>
      <c r="B26" s="17" t="s">
        <v>45</v>
      </c>
      <c r="C26" s="7">
        <f t="shared" ref="C26" si="40">C148</f>
        <v>1163750699.9966667</v>
      </c>
      <c r="D26" s="7">
        <f t="shared" ref="D26" si="41">D148</f>
        <v>8369700</v>
      </c>
    </row>
    <row r="27" spans="1:4" x14ac:dyDescent="0.2">
      <c r="A27" s="16">
        <v>412000</v>
      </c>
      <c r="B27" s="17" t="s">
        <v>50</v>
      </c>
      <c r="C27" s="7">
        <f t="shared" ref="C27" si="42">C153</f>
        <v>200259400</v>
      </c>
      <c r="D27" s="7">
        <f t="shared" ref="D27" si="43">D153</f>
        <v>24574800</v>
      </c>
    </row>
    <row r="28" spans="1:4" x14ac:dyDescent="0.2">
      <c r="A28" s="16">
        <v>413000</v>
      </c>
      <c r="B28" s="17" t="s">
        <v>97</v>
      </c>
      <c r="C28" s="7">
        <f t="shared" ref="C28" si="44">C163</f>
        <v>223596400</v>
      </c>
      <c r="D28" s="7">
        <f t="shared" ref="D28" si="45">D163</f>
        <v>65500</v>
      </c>
    </row>
    <row r="29" spans="1:4" x14ac:dyDescent="0.2">
      <c r="A29" s="16">
        <v>414000</v>
      </c>
      <c r="B29" s="17" t="s">
        <v>107</v>
      </c>
      <c r="C29" s="7">
        <f t="shared" ref="C29" si="46">C170</f>
        <v>236525000</v>
      </c>
      <c r="D29" s="7">
        <f t="shared" ref="D29" si="47">D170</f>
        <v>0</v>
      </c>
    </row>
    <row r="30" spans="1:4" x14ac:dyDescent="0.2">
      <c r="A30" s="16">
        <v>415000</v>
      </c>
      <c r="B30" s="17" t="s">
        <v>119</v>
      </c>
      <c r="C30" s="7">
        <f t="shared" ref="C30" si="48">C172</f>
        <v>142898900</v>
      </c>
      <c r="D30" s="7">
        <f t="shared" ref="D30" si="49">D172</f>
        <v>152762200</v>
      </c>
    </row>
    <row r="31" spans="1:4" ht="26.25" customHeight="1" x14ac:dyDescent="0.2">
      <c r="A31" s="16">
        <v>416000</v>
      </c>
      <c r="B31" s="17" t="s">
        <v>167</v>
      </c>
      <c r="C31" s="7">
        <f t="shared" ref="C31" si="50">C175</f>
        <v>512470900</v>
      </c>
      <c r="D31" s="7">
        <f t="shared" ref="D31" si="51">D175</f>
        <v>0</v>
      </c>
    </row>
    <row r="32" spans="1:4" ht="26.25" customHeight="1" x14ac:dyDescent="0.2">
      <c r="A32" s="16">
        <v>417000</v>
      </c>
      <c r="B32" s="17" t="s">
        <v>194</v>
      </c>
      <c r="C32" s="7">
        <f t="shared" ref="C32" si="52">C178</f>
        <v>1785000000</v>
      </c>
      <c r="D32" s="7">
        <f t="shared" ref="D32" si="53">D178</f>
        <v>0</v>
      </c>
    </row>
    <row r="33" spans="1:4" ht="52.5" x14ac:dyDescent="0.2">
      <c r="A33" s="16">
        <v>418000</v>
      </c>
      <c r="B33" s="17" t="s">
        <v>196</v>
      </c>
      <c r="C33" s="7">
        <f t="shared" ref="C33" si="54">+C180</f>
        <v>253300</v>
      </c>
      <c r="D33" s="7">
        <f t="shared" ref="D33" si="55">+D180</f>
        <v>86400</v>
      </c>
    </row>
    <row r="34" spans="1:4" x14ac:dyDescent="0.2">
      <c r="A34" s="16">
        <v>419000</v>
      </c>
      <c r="B34" s="17" t="s">
        <v>199</v>
      </c>
      <c r="C34" s="7">
        <f t="shared" ref="C34" si="56">C184</f>
        <v>7449800</v>
      </c>
      <c r="D34" s="7">
        <f t="shared" ref="D34" si="57">D184</f>
        <v>52500</v>
      </c>
    </row>
    <row r="35" spans="1:4" s="1" customFormat="1" ht="25.5" x14ac:dyDescent="0.2">
      <c r="A35" s="2">
        <v>480000</v>
      </c>
      <c r="B35" s="2" t="s">
        <v>544</v>
      </c>
      <c r="C35" s="3">
        <f t="shared" ref="C35" si="58">SUM(C36:C37)</f>
        <v>415952600</v>
      </c>
      <c r="D35" s="3">
        <f t="shared" ref="D35" si="59">SUM(D36:D37)</f>
        <v>73000</v>
      </c>
    </row>
    <row r="36" spans="1:4" x14ac:dyDescent="0.2">
      <c r="A36" s="16">
        <v>487000</v>
      </c>
      <c r="B36" s="17" t="s">
        <v>25</v>
      </c>
      <c r="C36" s="7">
        <f t="shared" ref="C36" si="60">C187</f>
        <v>358266800</v>
      </c>
      <c r="D36" s="7">
        <f t="shared" ref="D36" si="61">D187</f>
        <v>0</v>
      </c>
    </row>
    <row r="37" spans="1:4" x14ac:dyDescent="0.2">
      <c r="A37" s="16">
        <v>488000</v>
      </c>
      <c r="B37" s="17" t="s">
        <v>31</v>
      </c>
      <c r="C37" s="7">
        <f t="shared" ref="C37" si="62">C192</f>
        <v>57685800</v>
      </c>
      <c r="D37" s="7">
        <f t="shared" ref="D37" si="63">D192</f>
        <v>73000</v>
      </c>
    </row>
    <row r="38" spans="1:4" s="1" customFormat="1" ht="25.5" x14ac:dyDescent="0.2">
      <c r="A38" s="2" t="s">
        <v>545</v>
      </c>
      <c r="B38" s="2" t="s">
        <v>288</v>
      </c>
      <c r="C38" s="3">
        <f t="shared" ref="C38" si="64">C194</f>
        <v>9645300</v>
      </c>
      <c r="D38" s="3">
        <f t="shared" ref="D38" si="65">D194</f>
        <v>0</v>
      </c>
    </row>
    <row r="39" spans="1:4" s="1" customFormat="1" ht="25.5" x14ac:dyDescent="0.2">
      <c r="A39" s="14"/>
      <c r="B39" s="2" t="s">
        <v>546</v>
      </c>
      <c r="C39" s="3">
        <f t="shared" ref="C39" si="66">C5-C24</f>
        <v>-38138399.996666908</v>
      </c>
      <c r="D39" s="3">
        <f t="shared" ref="D39" si="67">D5-D24</f>
        <v>1438000</v>
      </c>
    </row>
    <row r="40" spans="1:4" s="1" customFormat="1" ht="25.5" x14ac:dyDescent="0.2">
      <c r="A40" s="14"/>
      <c r="B40" s="2" t="s">
        <v>687</v>
      </c>
      <c r="C40" s="3">
        <f t="shared" ref="C40" si="68">C41+C42-C43-C44</f>
        <v>-162600300</v>
      </c>
      <c r="D40" s="3">
        <f t="shared" ref="D40" si="69">D41+D42-D43-D44</f>
        <v>-14666300</v>
      </c>
    </row>
    <row r="41" spans="1:4" x14ac:dyDescent="0.2">
      <c r="A41" s="16">
        <v>810000</v>
      </c>
      <c r="B41" s="17" t="s">
        <v>547</v>
      </c>
      <c r="C41" s="7">
        <f t="shared" ref="C41" si="70">C126</f>
        <v>0</v>
      </c>
      <c r="D41" s="7">
        <f t="shared" ref="D41" si="71">D126</f>
        <v>6300400</v>
      </c>
    </row>
    <row r="42" spans="1:4" x14ac:dyDescent="0.2">
      <c r="A42" s="16">
        <v>880000</v>
      </c>
      <c r="B42" s="17" t="s">
        <v>688</v>
      </c>
      <c r="C42" s="7">
        <f t="shared" ref="C42" si="72">C135</f>
        <v>0</v>
      </c>
      <c r="D42" s="7">
        <f t="shared" ref="D42" si="73">D135</f>
        <v>630000</v>
      </c>
    </row>
    <row r="43" spans="1:4" x14ac:dyDescent="0.2">
      <c r="A43" s="16">
        <v>510000</v>
      </c>
      <c r="B43" s="17" t="s">
        <v>689</v>
      </c>
      <c r="C43" s="7">
        <f t="shared" ref="C43" si="74">C198</f>
        <v>162070300</v>
      </c>
      <c r="D43" s="7">
        <f t="shared" ref="D43" si="75">D198</f>
        <v>21596700</v>
      </c>
    </row>
    <row r="44" spans="1:4" x14ac:dyDescent="0.2">
      <c r="A44" s="16">
        <v>580000</v>
      </c>
      <c r="B44" s="17" t="s">
        <v>683</v>
      </c>
      <c r="C44" s="7">
        <f t="shared" ref="C44" si="76">C218</f>
        <v>530000</v>
      </c>
      <c r="D44" s="7">
        <f t="shared" ref="D44" si="77">D218</f>
        <v>0</v>
      </c>
    </row>
    <row r="45" spans="1:4" s="21" customFormat="1" x14ac:dyDescent="0.2">
      <c r="A45" s="18"/>
      <c r="B45" s="19" t="s">
        <v>548</v>
      </c>
      <c r="C45" s="20">
        <f t="shared" ref="C45" si="78">C39+C40</f>
        <v>-200738699.99666691</v>
      </c>
      <c r="D45" s="20">
        <f t="shared" ref="D45" si="79">D39+D40</f>
        <v>-13228300</v>
      </c>
    </row>
    <row r="46" spans="1:4" x14ac:dyDescent="0.2">
      <c r="A46" s="14"/>
      <c r="B46" s="2"/>
      <c r="C46" s="3"/>
      <c r="D46" s="3"/>
    </row>
    <row r="47" spans="1:4" s="21" customFormat="1" x14ac:dyDescent="0.2">
      <c r="A47" s="18"/>
      <c r="B47" s="19" t="s">
        <v>739</v>
      </c>
      <c r="C47" s="20">
        <f t="shared" ref="C47" si="80">C48+C55+C61+C68</f>
        <v>200738700.00999999</v>
      </c>
      <c r="D47" s="20">
        <f t="shared" ref="D47" si="81">D48+D55+D61+D68</f>
        <v>13228300</v>
      </c>
    </row>
    <row r="48" spans="1:4" s="1" customFormat="1" ht="25.5" x14ac:dyDescent="0.2">
      <c r="A48" s="14"/>
      <c r="B48" s="2" t="s">
        <v>549</v>
      </c>
      <c r="C48" s="3">
        <f t="shared" ref="C48" si="82">C49-C52</f>
        <v>88049000</v>
      </c>
      <c r="D48" s="3">
        <f t="shared" ref="D48" si="83">D49-D52</f>
        <v>150000</v>
      </c>
    </row>
    <row r="49" spans="1:4" s="1" customFormat="1" ht="25.5" x14ac:dyDescent="0.2">
      <c r="A49" s="2">
        <v>910000</v>
      </c>
      <c r="B49" s="2" t="s">
        <v>550</v>
      </c>
      <c r="C49" s="3">
        <f t="shared" ref="C49" si="84">SUM(C50:C51)</f>
        <v>88419000</v>
      </c>
      <c r="D49" s="3">
        <f t="shared" ref="D49" si="85">SUM(D50:D51)</f>
        <v>150000</v>
      </c>
    </row>
    <row r="50" spans="1:4" x14ac:dyDescent="0.2">
      <c r="A50" s="16">
        <v>911000</v>
      </c>
      <c r="B50" s="17" t="s">
        <v>36</v>
      </c>
      <c r="C50" s="7">
        <f t="shared" ref="C50" si="86">C229</f>
        <v>82909900</v>
      </c>
      <c r="D50" s="7">
        <f t="shared" ref="D50" si="87">D229</f>
        <v>150000</v>
      </c>
    </row>
    <row r="51" spans="1:4" x14ac:dyDescent="0.2">
      <c r="A51" s="16">
        <v>918000</v>
      </c>
      <c r="B51" s="17" t="s">
        <v>551</v>
      </c>
      <c r="C51" s="7">
        <f t="shared" ref="C51" si="88">C231</f>
        <v>5509100</v>
      </c>
      <c r="D51" s="7">
        <f t="shared" ref="D51" si="89">D231</f>
        <v>0</v>
      </c>
    </row>
    <row r="52" spans="1:4" s="1" customFormat="1" ht="25.5" x14ac:dyDescent="0.2">
      <c r="A52" s="2">
        <v>610000</v>
      </c>
      <c r="B52" s="2" t="s">
        <v>552</v>
      </c>
      <c r="C52" s="3">
        <f t="shared" ref="C52" si="90">SUM(C53:C54)</f>
        <v>370000</v>
      </c>
      <c r="D52" s="3">
        <f t="shared" ref="D52" si="91">SUM(D53:D54)</f>
        <v>0</v>
      </c>
    </row>
    <row r="53" spans="1:4" x14ac:dyDescent="0.2">
      <c r="A53" s="16">
        <v>611000</v>
      </c>
      <c r="B53" s="17" t="s">
        <v>262</v>
      </c>
      <c r="C53" s="7">
        <f t="shared" ref="C53" si="92">C234</f>
        <v>0</v>
      </c>
      <c r="D53" s="7">
        <f t="shared" ref="D53" si="93">D234</f>
        <v>0</v>
      </c>
    </row>
    <row r="54" spans="1:4" x14ac:dyDescent="0.2">
      <c r="A54" s="16">
        <v>618000</v>
      </c>
      <c r="B54" s="17" t="s">
        <v>264</v>
      </c>
      <c r="C54" s="7">
        <f t="shared" ref="C54" si="94">C238</f>
        <v>370000</v>
      </c>
      <c r="D54" s="7">
        <f t="shared" ref="D54" si="95">D238</f>
        <v>0</v>
      </c>
    </row>
    <row r="55" spans="1:4" s="1" customFormat="1" ht="25.5" x14ac:dyDescent="0.2">
      <c r="A55" s="14"/>
      <c r="B55" s="2" t="s">
        <v>553</v>
      </c>
      <c r="C55" s="3">
        <f t="shared" ref="C55" si="96">C56-C58</f>
        <v>130568000</v>
      </c>
      <c r="D55" s="3">
        <f t="shared" ref="D55" si="97">D56-D58</f>
        <v>0</v>
      </c>
    </row>
    <row r="56" spans="1:4" s="1" customFormat="1" ht="25.5" x14ac:dyDescent="0.2">
      <c r="A56" s="2">
        <v>920000</v>
      </c>
      <c r="B56" s="2" t="s">
        <v>554</v>
      </c>
      <c r="C56" s="3">
        <f t="shared" ref="C56:D56" si="98">SUM(C57)</f>
        <v>952477500</v>
      </c>
      <c r="D56" s="3">
        <f t="shared" si="98"/>
        <v>0</v>
      </c>
    </row>
    <row r="57" spans="1:4" x14ac:dyDescent="0.2">
      <c r="A57" s="16">
        <v>921000</v>
      </c>
      <c r="B57" s="17" t="s">
        <v>555</v>
      </c>
      <c r="C57" s="7">
        <f t="shared" ref="C57" si="99">C243</f>
        <v>952477500</v>
      </c>
      <c r="D57" s="7">
        <f t="shared" ref="D57" si="100">D243</f>
        <v>0</v>
      </c>
    </row>
    <row r="58" spans="1:4" s="1" customFormat="1" ht="25.5" x14ac:dyDescent="0.2">
      <c r="A58" s="2">
        <v>620000</v>
      </c>
      <c r="B58" s="2" t="s">
        <v>556</v>
      </c>
      <c r="C58" s="3">
        <f t="shared" ref="C58" si="101">SUM(C59:C60)</f>
        <v>821909500</v>
      </c>
      <c r="D58" s="3">
        <f>SUM(D59:D60)</f>
        <v>0</v>
      </c>
    </row>
    <row r="59" spans="1:4" x14ac:dyDescent="0.2">
      <c r="A59" s="16">
        <v>621000</v>
      </c>
      <c r="B59" s="17" t="s">
        <v>267</v>
      </c>
      <c r="C59" s="7">
        <f t="shared" ref="C59" si="102">C247</f>
        <v>821909500</v>
      </c>
      <c r="D59" s="7">
        <f t="shared" ref="D59" si="103">D247</f>
        <v>0</v>
      </c>
    </row>
    <row r="60" spans="1:4" x14ac:dyDescent="0.2">
      <c r="A60" s="16">
        <v>628000</v>
      </c>
      <c r="B60" s="17" t="s">
        <v>724</v>
      </c>
      <c r="C60" s="7">
        <f t="shared" ref="C60" si="104">C252</f>
        <v>0</v>
      </c>
      <c r="D60" s="7">
        <f t="shared" ref="D60" si="105">D252</f>
        <v>0</v>
      </c>
    </row>
    <row r="61" spans="1:4" s="1" customFormat="1" ht="25.5" x14ac:dyDescent="0.2">
      <c r="A61" s="22"/>
      <c r="B61" s="2" t="s">
        <v>557</v>
      </c>
      <c r="C61" s="3">
        <f t="shared" ref="C61" si="106">C62-C65</f>
        <v>-17878299.989999995</v>
      </c>
      <c r="D61" s="3">
        <f t="shared" ref="D61" si="107">D62-D65</f>
        <v>-30533700</v>
      </c>
    </row>
    <row r="62" spans="1:4" s="1" customFormat="1" ht="25.5" x14ac:dyDescent="0.2">
      <c r="A62" s="2">
        <v>930000</v>
      </c>
      <c r="B62" s="2" t="s">
        <v>558</v>
      </c>
      <c r="C62" s="3">
        <f t="shared" ref="C62" si="108">C63+C64</f>
        <v>34439600</v>
      </c>
      <c r="D62" s="3">
        <f t="shared" ref="D62" si="109">D63+D64</f>
        <v>59120700</v>
      </c>
    </row>
    <row r="63" spans="1:4" x14ac:dyDescent="0.2">
      <c r="A63" s="16">
        <v>931000</v>
      </c>
      <c r="B63" s="17" t="s">
        <v>559</v>
      </c>
      <c r="C63" s="7">
        <f t="shared" ref="C63" si="110">C256</f>
        <v>4074000</v>
      </c>
      <c r="D63" s="7">
        <f t="shared" ref="D63" si="111">D256</f>
        <v>58808800</v>
      </c>
    </row>
    <row r="64" spans="1:4" x14ac:dyDescent="0.2">
      <c r="A64" s="16">
        <v>938000</v>
      </c>
      <c r="B64" s="17" t="s">
        <v>41</v>
      </c>
      <c r="C64" s="7">
        <f t="shared" ref="C64" si="112">C261</f>
        <v>30365600</v>
      </c>
      <c r="D64" s="7">
        <f t="shared" ref="D64" si="113">D261</f>
        <v>311900</v>
      </c>
    </row>
    <row r="65" spans="1:4" s="1" customFormat="1" ht="25.5" x14ac:dyDescent="0.2">
      <c r="A65" s="2">
        <v>630000</v>
      </c>
      <c r="B65" s="2" t="s">
        <v>560</v>
      </c>
      <c r="C65" s="3">
        <f t="shared" ref="C65" si="114">C66+C67</f>
        <v>52317899.989999995</v>
      </c>
      <c r="D65" s="3">
        <f t="shared" ref="D65" si="115">D66+D67</f>
        <v>89654400</v>
      </c>
    </row>
    <row r="66" spans="1:4" x14ac:dyDescent="0.2">
      <c r="A66" s="16">
        <v>631000</v>
      </c>
      <c r="B66" s="17" t="s">
        <v>278</v>
      </c>
      <c r="C66" s="7">
        <f t="shared" ref="C66" si="116">C265</f>
        <v>19028600</v>
      </c>
      <c r="D66" s="7">
        <f t="shared" ref="D66" si="117">D265</f>
        <v>89501000</v>
      </c>
    </row>
    <row r="67" spans="1:4" x14ac:dyDescent="0.2">
      <c r="A67" s="23">
        <v>638000</v>
      </c>
      <c r="B67" s="66" t="s">
        <v>284</v>
      </c>
      <c r="C67" s="7">
        <f t="shared" ref="C67" si="118">C270</f>
        <v>33289299.989999998</v>
      </c>
      <c r="D67" s="7">
        <f t="shared" ref="D67" si="119">D270</f>
        <v>153400</v>
      </c>
    </row>
    <row r="68" spans="1:4" s="25" customFormat="1" ht="51" x14ac:dyDescent="0.2">
      <c r="A68" s="24"/>
      <c r="B68" s="2" t="s">
        <v>714</v>
      </c>
      <c r="C68" s="3">
        <f t="shared" ref="C68" si="120">C273</f>
        <v>0</v>
      </c>
      <c r="D68" s="3">
        <f t="shared" ref="D68" si="121">D273</f>
        <v>43612000</v>
      </c>
    </row>
    <row r="69" spans="1:4" s="21" customFormat="1" x14ac:dyDescent="0.2">
      <c r="A69" s="18"/>
      <c r="B69" s="19" t="s">
        <v>705</v>
      </c>
      <c r="C69" s="20">
        <f t="shared" ref="C69" si="122">C45+C47</f>
        <v>1.333308219909668E-2</v>
      </c>
      <c r="D69" s="20">
        <f t="shared" ref="D69" si="123">D45+D47</f>
        <v>0</v>
      </c>
    </row>
    <row r="70" spans="1:4" x14ac:dyDescent="0.2">
      <c r="C70" s="7"/>
      <c r="D70" s="7"/>
    </row>
    <row r="71" spans="1:4" x14ac:dyDescent="0.2">
      <c r="C71" s="7"/>
      <c r="D71" s="7"/>
    </row>
    <row r="72" spans="1:4" s="27" customFormat="1" x14ac:dyDescent="0.4">
      <c r="A72" s="211" t="s">
        <v>759</v>
      </c>
      <c r="B72" s="211"/>
      <c r="C72" s="211"/>
      <c r="D72" s="211"/>
    </row>
    <row r="73" spans="1:4" s="27" customFormat="1" x14ac:dyDescent="0.4">
      <c r="A73" s="28"/>
      <c r="B73" s="29"/>
      <c r="C73" s="30"/>
      <c r="D73" s="30"/>
    </row>
    <row r="74" spans="1:4" ht="102" x14ac:dyDescent="0.2">
      <c r="A74" s="31" t="s">
        <v>0</v>
      </c>
      <c r="B74" s="31" t="s">
        <v>1</v>
      </c>
      <c r="C74" s="11" t="s">
        <v>758</v>
      </c>
      <c r="D74" s="11" t="s">
        <v>740</v>
      </c>
    </row>
    <row r="75" spans="1:4" x14ac:dyDescent="0.2">
      <c r="A75" s="9">
        <v>1</v>
      </c>
      <c r="B75" s="10">
        <v>2</v>
      </c>
      <c r="C75" s="13">
        <v>3</v>
      </c>
      <c r="D75" s="13">
        <v>4</v>
      </c>
    </row>
    <row r="76" spans="1:4" s="27" customFormat="1" x14ac:dyDescent="0.4">
      <c r="A76" s="33" t="s">
        <v>561</v>
      </c>
      <c r="B76" s="34"/>
      <c r="C76" s="30">
        <f t="shared" ref="C76" si="124">C77+C91+C115+C111</f>
        <v>4659663900</v>
      </c>
      <c r="D76" s="30">
        <f t="shared" ref="D76" si="125">D77+D91+D115+D111</f>
        <v>187422100</v>
      </c>
    </row>
    <row r="77" spans="1:4" s="27" customFormat="1" x14ac:dyDescent="0.4">
      <c r="A77" s="33">
        <v>710000</v>
      </c>
      <c r="B77" s="35" t="s">
        <v>2</v>
      </c>
      <c r="C77" s="30">
        <f t="shared" ref="C77" si="126">C78+C81+C83+C85+C87+C89</f>
        <v>4249276800</v>
      </c>
      <c r="D77" s="30">
        <f t="shared" ref="D77" si="127">D78+D81+D83+D85+D87+D89</f>
        <v>151900000</v>
      </c>
    </row>
    <row r="78" spans="1:4" s="27" customFormat="1" x14ac:dyDescent="0.4">
      <c r="A78" s="36">
        <v>711000</v>
      </c>
      <c r="B78" s="36" t="s">
        <v>3</v>
      </c>
      <c r="C78" s="37">
        <f t="shared" ref="C78" si="128">SUM(C79:C80)</f>
        <v>724302400</v>
      </c>
      <c r="D78" s="37">
        <f t="shared" ref="D78" si="129">SUM(D79:D80)</f>
        <v>0</v>
      </c>
    </row>
    <row r="79" spans="1:4" s="27" customFormat="1" x14ac:dyDescent="0.4">
      <c r="A79" s="38">
        <v>711100</v>
      </c>
      <c r="B79" s="39" t="s">
        <v>4</v>
      </c>
      <c r="C79" s="40">
        <v>323103000</v>
      </c>
      <c r="D79" s="40">
        <v>0</v>
      </c>
    </row>
    <row r="80" spans="1:4" s="27" customFormat="1" x14ac:dyDescent="0.4">
      <c r="A80" s="38">
        <v>711200</v>
      </c>
      <c r="B80" s="41" t="s">
        <v>5</v>
      </c>
      <c r="C80" s="40">
        <v>401199400</v>
      </c>
      <c r="D80" s="40">
        <v>0</v>
      </c>
    </row>
    <row r="81" spans="1:4" s="45" customFormat="1" ht="25.5" x14ac:dyDescent="0.35">
      <c r="A81" s="42">
        <v>712000</v>
      </c>
      <c r="B81" s="43" t="s">
        <v>6</v>
      </c>
      <c r="C81" s="44">
        <f t="shared" ref="C81:D81" si="130">C82</f>
        <v>1496265400</v>
      </c>
      <c r="D81" s="44">
        <f t="shared" si="130"/>
        <v>0</v>
      </c>
    </row>
    <row r="82" spans="1:4" s="27" customFormat="1" x14ac:dyDescent="0.4">
      <c r="A82" s="38">
        <v>712100</v>
      </c>
      <c r="B82" s="41" t="s">
        <v>6</v>
      </c>
      <c r="C82" s="40">
        <v>1496265400</v>
      </c>
      <c r="D82" s="40">
        <v>0</v>
      </c>
    </row>
    <row r="83" spans="1:4" s="27" customFormat="1" x14ac:dyDescent="0.4">
      <c r="A83" s="42" t="s">
        <v>7</v>
      </c>
      <c r="B83" s="43" t="s">
        <v>8</v>
      </c>
      <c r="C83" s="37">
        <f t="shared" ref="C83:D83" si="131">SUM(C84:C84)</f>
        <v>20422100</v>
      </c>
      <c r="D83" s="37">
        <f t="shared" si="131"/>
        <v>0</v>
      </c>
    </row>
    <row r="84" spans="1:4" s="27" customFormat="1" x14ac:dyDescent="0.4">
      <c r="A84" s="38">
        <v>714100</v>
      </c>
      <c r="B84" s="41" t="s">
        <v>8</v>
      </c>
      <c r="C84" s="40">
        <v>20422100</v>
      </c>
      <c r="D84" s="40">
        <v>0</v>
      </c>
    </row>
    <row r="85" spans="1:4" s="27" customFormat="1" x14ac:dyDescent="0.4">
      <c r="A85" s="42">
        <v>715000</v>
      </c>
      <c r="B85" s="36" t="s">
        <v>9</v>
      </c>
      <c r="C85" s="37">
        <f t="shared" ref="C85:D85" si="132">SUM(C86)</f>
        <v>75000</v>
      </c>
      <c r="D85" s="37">
        <f t="shared" si="132"/>
        <v>0</v>
      </c>
    </row>
    <row r="86" spans="1:4" s="27" customFormat="1" x14ac:dyDescent="0.4">
      <c r="A86" s="38">
        <v>715100</v>
      </c>
      <c r="B86" s="41" t="s">
        <v>562</v>
      </c>
      <c r="C86" s="40">
        <v>75000</v>
      </c>
      <c r="D86" s="40">
        <v>0</v>
      </c>
    </row>
    <row r="87" spans="1:4" s="27" customFormat="1" x14ac:dyDescent="0.4">
      <c r="A87" s="42">
        <v>717000</v>
      </c>
      <c r="B87" s="36" t="s">
        <v>10</v>
      </c>
      <c r="C87" s="37">
        <f t="shared" ref="C87:D87" si="133">SUM(C88)</f>
        <v>2008211900</v>
      </c>
      <c r="D87" s="37">
        <f t="shared" si="133"/>
        <v>151900000</v>
      </c>
    </row>
    <row r="88" spans="1:4" s="27" customFormat="1" x14ac:dyDescent="0.4">
      <c r="A88" s="38">
        <v>717100</v>
      </c>
      <c r="B88" s="39" t="s">
        <v>563</v>
      </c>
      <c r="C88" s="40">
        <v>2008211900</v>
      </c>
      <c r="D88" s="40">
        <v>151900000</v>
      </c>
    </row>
    <row r="89" spans="1:4" s="45" customFormat="1" ht="25.5" x14ac:dyDescent="0.35">
      <c r="A89" s="42">
        <v>719000</v>
      </c>
      <c r="B89" s="36" t="s">
        <v>718</v>
      </c>
      <c r="C89" s="44">
        <f t="shared" ref="C89:D89" si="134">C90</f>
        <v>0</v>
      </c>
      <c r="D89" s="44">
        <f t="shared" si="134"/>
        <v>0</v>
      </c>
    </row>
    <row r="90" spans="1:4" s="27" customFormat="1" x14ac:dyDescent="0.4">
      <c r="A90" s="38">
        <v>719100</v>
      </c>
      <c r="B90" s="39" t="s">
        <v>718</v>
      </c>
      <c r="C90" s="40">
        <v>0</v>
      </c>
      <c r="D90" s="40">
        <v>0</v>
      </c>
    </row>
    <row r="91" spans="1:4" s="26" customFormat="1" ht="25.5" x14ac:dyDescent="0.35">
      <c r="A91" s="46">
        <v>720000</v>
      </c>
      <c r="B91" s="35" t="s">
        <v>12</v>
      </c>
      <c r="C91" s="47">
        <f t="shared" ref="C91" si="135">C92+C99+C104+C106+C109</f>
        <v>404087100</v>
      </c>
      <c r="D91" s="47">
        <f t="shared" ref="D91" si="136">D92+D99+D104+D106+D109</f>
        <v>31147100</v>
      </c>
    </row>
    <row r="92" spans="1:4" s="27" customFormat="1" x14ac:dyDescent="0.4">
      <c r="A92" s="42">
        <v>721000</v>
      </c>
      <c r="B92" s="43" t="s">
        <v>538</v>
      </c>
      <c r="C92" s="44">
        <f t="shared" ref="C92" si="137">SUM(C93:C98)</f>
        <v>124941800</v>
      </c>
      <c r="D92" s="44">
        <f t="shared" ref="D92" si="138">SUM(D93:D98)</f>
        <v>1022300</v>
      </c>
    </row>
    <row r="93" spans="1:4" s="27" customFormat="1" x14ac:dyDescent="0.4">
      <c r="A93" s="38">
        <v>721100</v>
      </c>
      <c r="B93" s="41" t="s">
        <v>13</v>
      </c>
      <c r="C93" s="40">
        <v>100000000</v>
      </c>
      <c r="D93" s="40">
        <v>0</v>
      </c>
    </row>
    <row r="94" spans="1:4" s="27" customFormat="1" x14ac:dyDescent="0.4">
      <c r="A94" s="38">
        <v>721200</v>
      </c>
      <c r="B94" s="41" t="s">
        <v>14</v>
      </c>
      <c r="C94" s="40">
        <v>900000</v>
      </c>
      <c r="D94" s="40">
        <v>1022300</v>
      </c>
    </row>
    <row r="95" spans="1:4" s="27" customFormat="1" x14ac:dyDescent="0.4">
      <c r="A95" s="38">
        <v>721300</v>
      </c>
      <c r="B95" s="41" t="s">
        <v>15</v>
      </c>
      <c r="C95" s="40">
        <v>50000</v>
      </c>
      <c r="D95" s="40">
        <v>0</v>
      </c>
    </row>
    <row r="96" spans="1:4" s="27" customFormat="1" x14ac:dyDescent="0.4">
      <c r="A96" s="38">
        <v>721400</v>
      </c>
      <c r="B96" s="41" t="s">
        <v>564</v>
      </c>
      <c r="C96" s="40">
        <v>0</v>
      </c>
      <c r="D96" s="40">
        <v>0</v>
      </c>
    </row>
    <row r="97" spans="1:4" s="27" customFormat="1" x14ac:dyDescent="0.4">
      <c r="A97" s="38">
        <v>721500</v>
      </c>
      <c r="B97" s="41" t="s">
        <v>16</v>
      </c>
      <c r="C97" s="40">
        <v>23931800</v>
      </c>
      <c r="D97" s="40">
        <v>0</v>
      </c>
    </row>
    <row r="98" spans="1:4" s="27" customFormat="1" ht="52.5" x14ac:dyDescent="0.4">
      <c r="A98" s="38">
        <v>721600</v>
      </c>
      <c r="B98" s="41" t="s">
        <v>565</v>
      </c>
      <c r="C98" s="40">
        <v>60000</v>
      </c>
      <c r="D98" s="40">
        <v>0</v>
      </c>
    </row>
    <row r="99" spans="1:4" s="27" customFormat="1" x14ac:dyDescent="0.4">
      <c r="A99" s="42">
        <v>722000</v>
      </c>
      <c r="B99" s="43" t="s">
        <v>539</v>
      </c>
      <c r="C99" s="44">
        <f t="shared" ref="C99" si="139">SUM(C100:C103)</f>
        <v>234096000</v>
      </c>
      <c r="D99" s="44">
        <f t="shared" ref="D99" si="140">SUM(D100:D103)</f>
        <v>29623900</v>
      </c>
    </row>
    <row r="100" spans="1:4" s="27" customFormat="1" x14ac:dyDescent="0.4">
      <c r="A100" s="48">
        <v>722100</v>
      </c>
      <c r="B100" s="41" t="s">
        <v>17</v>
      </c>
      <c r="C100" s="49">
        <v>13389600</v>
      </c>
      <c r="D100" s="49">
        <v>0</v>
      </c>
    </row>
    <row r="101" spans="1:4" s="27" customFormat="1" x14ac:dyDescent="0.4">
      <c r="A101" s="48">
        <v>722200</v>
      </c>
      <c r="B101" s="41" t="s">
        <v>18</v>
      </c>
      <c r="C101" s="49">
        <v>16047000</v>
      </c>
      <c r="D101" s="49">
        <v>0</v>
      </c>
    </row>
    <row r="102" spans="1:4" s="27" customFormat="1" x14ac:dyDescent="0.4">
      <c r="A102" s="48">
        <v>722400</v>
      </c>
      <c r="B102" s="41" t="s">
        <v>24</v>
      </c>
      <c r="C102" s="49">
        <v>171578100</v>
      </c>
      <c r="D102" s="49">
        <v>4719000</v>
      </c>
    </row>
    <row r="103" spans="1:4" s="27" customFormat="1" x14ac:dyDescent="0.4">
      <c r="A103" s="48">
        <v>722500</v>
      </c>
      <c r="B103" s="41" t="s">
        <v>19</v>
      </c>
      <c r="C103" s="49">
        <v>33081300</v>
      </c>
      <c r="D103" s="49">
        <v>24904900</v>
      </c>
    </row>
    <row r="104" spans="1:4" s="27" customFormat="1" x14ac:dyDescent="0.4">
      <c r="A104" s="42" t="s">
        <v>566</v>
      </c>
      <c r="B104" s="43" t="s">
        <v>20</v>
      </c>
      <c r="C104" s="37">
        <f t="shared" ref="C104:D104" si="141">SUM(C105)</f>
        <v>37975200</v>
      </c>
      <c r="D104" s="37">
        <f t="shared" si="141"/>
        <v>10000</v>
      </c>
    </row>
    <row r="105" spans="1:4" s="27" customFormat="1" x14ac:dyDescent="0.4">
      <c r="A105" s="48">
        <v>723100</v>
      </c>
      <c r="B105" s="41" t="s">
        <v>20</v>
      </c>
      <c r="C105" s="49">
        <v>37975200</v>
      </c>
      <c r="D105" s="49">
        <v>10000</v>
      </c>
    </row>
    <row r="106" spans="1:4" s="45" customFormat="1" ht="51" x14ac:dyDescent="0.35">
      <c r="A106" s="42">
        <v>728000</v>
      </c>
      <c r="B106" s="43" t="s">
        <v>540</v>
      </c>
      <c r="C106" s="37">
        <f t="shared" ref="C106" si="142">C107+C108</f>
        <v>3295200</v>
      </c>
      <c r="D106" s="37">
        <f t="shared" ref="D106" si="143">D107+D108</f>
        <v>340900</v>
      </c>
    </row>
    <row r="107" spans="1:4" s="27" customFormat="1" ht="52.5" x14ac:dyDescent="0.4">
      <c r="A107" s="48">
        <v>728100</v>
      </c>
      <c r="B107" s="41" t="s">
        <v>21</v>
      </c>
      <c r="C107" s="49">
        <v>3295200</v>
      </c>
      <c r="D107" s="49">
        <v>0</v>
      </c>
    </row>
    <row r="108" spans="1:4" s="27" customFormat="1" ht="52.5" x14ac:dyDescent="0.4">
      <c r="A108" s="48">
        <v>728200</v>
      </c>
      <c r="B108" s="41" t="s">
        <v>692</v>
      </c>
      <c r="C108" s="49">
        <v>0</v>
      </c>
      <c r="D108" s="49">
        <v>340900</v>
      </c>
    </row>
    <row r="109" spans="1:4" s="51" customFormat="1" x14ac:dyDescent="0.2">
      <c r="A109" s="50">
        <v>729000</v>
      </c>
      <c r="B109" s="43" t="s">
        <v>22</v>
      </c>
      <c r="C109" s="37">
        <f t="shared" ref="C109:D109" si="144">SUM(C110)</f>
        <v>3778900</v>
      </c>
      <c r="D109" s="37">
        <f t="shared" si="144"/>
        <v>150000</v>
      </c>
    </row>
    <row r="110" spans="1:4" s="27" customFormat="1" x14ac:dyDescent="0.4">
      <c r="A110" s="48">
        <v>729100</v>
      </c>
      <c r="B110" s="41" t="s">
        <v>22</v>
      </c>
      <c r="C110" s="49">
        <v>3778900</v>
      </c>
      <c r="D110" s="49">
        <v>150000</v>
      </c>
    </row>
    <row r="111" spans="1:4" s="26" customFormat="1" ht="25.5" x14ac:dyDescent="0.35">
      <c r="A111" s="46">
        <v>730000</v>
      </c>
      <c r="B111" s="35" t="s">
        <v>671</v>
      </c>
      <c r="C111" s="30">
        <f t="shared" ref="C111:D111" si="145">C112</f>
        <v>0</v>
      </c>
      <c r="D111" s="30">
        <f t="shared" si="145"/>
        <v>0</v>
      </c>
    </row>
    <row r="112" spans="1:4" s="45" customFormat="1" ht="25.5" x14ac:dyDescent="0.35">
      <c r="A112" s="52">
        <v>731000</v>
      </c>
      <c r="B112" s="43" t="s">
        <v>119</v>
      </c>
      <c r="C112" s="37">
        <f t="shared" ref="C112" si="146">C113+C114</f>
        <v>0</v>
      </c>
      <c r="D112" s="37">
        <f t="shared" ref="D112" si="147">D113+D114</f>
        <v>0</v>
      </c>
    </row>
    <row r="113" spans="1:4" s="27" customFormat="1" x14ac:dyDescent="0.4">
      <c r="A113" s="48">
        <v>731100</v>
      </c>
      <c r="B113" s="41" t="s">
        <v>669</v>
      </c>
      <c r="C113" s="49">
        <v>0</v>
      </c>
      <c r="D113" s="49">
        <v>0</v>
      </c>
    </row>
    <row r="114" spans="1:4" s="27" customFormat="1" x14ac:dyDescent="0.4">
      <c r="A114" s="48">
        <v>731200</v>
      </c>
      <c r="B114" s="41" t="s">
        <v>670</v>
      </c>
      <c r="C114" s="49">
        <v>0</v>
      </c>
      <c r="D114" s="49">
        <v>0</v>
      </c>
    </row>
    <row r="115" spans="1:4" s="27" customFormat="1" x14ac:dyDescent="0.4">
      <c r="A115" s="46">
        <v>780000</v>
      </c>
      <c r="B115" s="35" t="s">
        <v>567</v>
      </c>
      <c r="C115" s="30">
        <f t="shared" ref="C115" si="148">C116+C122</f>
        <v>6300000</v>
      </c>
      <c r="D115" s="30">
        <f t="shared" ref="D115" si="149">D116+D122</f>
        <v>4375000</v>
      </c>
    </row>
    <row r="116" spans="1:4" s="45" customFormat="1" ht="25.5" x14ac:dyDescent="0.35">
      <c r="A116" s="42">
        <v>787000</v>
      </c>
      <c r="B116" s="43" t="s">
        <v>25</v>
      </c>
      <c r="C116" s="37">
        <f t="shared" ref="C116" si="150">SUM(C117:C121)</f>
        <v>200000</v>
      </c>
      <c r="D116" s="37">
        <f t="shared" ref="D116" si="151">SUM(D117:D121)</f>
        <v>3000</v>
      </c>
    </row>
    <row r="117" spans="1:4" s="27" customFormat="1" x14ac:dyDescent="0.4">
      <c r="A117" s="48">
        <v>787100</v>
      </c>
      <c r="B117" s="41" t="s">
        <v>26</v>
      </c>
      <c r="C117" s="49">
        <v>0</v>
      </c>
      <c r="D117" s="49">
        <v>0</v>
      </c>
    </row>
    <row r="118" spans="1:4" s="27" customFormat="1" x14ac:dyDescent="0.4">
      <c r="A118" s="38">
        <v>787200</v>
      </c>
      <c r="B118" s="41" t="s">
        <v>27</v>
      </c>
      <c r="C118" s="49">
        <v>0</v>
      </c>
      <c r="D118" s="49">
        <v>0</v>
      </c>
    </row>
    <row r="119" spans="1:4" s="27" customFormat="1" x14ac:dyDescent="0.4">
      <c r="A119" s="48">
        <v>787300</v>
      </c>
      <c r="B119" s="41" t="s">
        <v>28</v>
      </c>
      <c r="C119" s="49">
        <v>200000</v>
      </c>
      <c r="D119" s="49">
        <v>3000</v>
      </c>
    </row>
    <row r="120" spans="1:4" s="27" customFormat="1" x14ac:dyDescent="0.4">
      <c r="A120" s="48">
        <v>787400</v>
      </c>
      <c r="B120" s="41" t="s">
        <v>29</v>
      </c>
      <c r="C120" s="49">
        <v>0</v>
      </c>
      <c r="D120" s="49">
        <v>0</v>
      </c>
    </row>
    <row r="121" spans="1:4" s="27" customFormat="1" x14ac:dyDescent="0.4">
      <c r="A121" s="48">
        <v>787900</v>
      </c>
      <c r="B121" s="41" t="s">
        <v>30</v>
      </c>
      <c r="C121" s="49">
        <v>0</v>
      </c>
      <c r="D121" s="49">
        <v>0</v>
      </c>
    </row>
    <row r="122" spans="1:4" s="27" customFormat="1" x14ac:dyDescent="0.4">
      <c r="A122" s="42">
        <v>788000</v>
      </c>
      <c r="B122" s="43" t="s">
        <v>31</v>
      </c>
      <c r="C122" s="30">
        <f t="shared" ref="C122:D122" si="152">C123</f>
        <v>6100000</v>
      </c>
      <c r="D122" s="30">
        <f t="shared" si="152"/>
        <v>4372000</v>
      </c>
    </row>
    <row r="123" spans="1:4" s="27" customFormat="1" x14ac:dyDescent="0.4">
      <c r="A123" s="48">
        <v>788100</v>
      </c>
      <c r="B123" s="41" t="s">
        <v>31</v>
      </c>
      <c r="C123" s="49">
        <v>6100000</v>
      </c>
      <c r="D123" s="49">
        <v>4372000</v>
      </c>
    </row>
    <row r="124" spans="1:4" s="27" customFormat="1" x14ac:dyDescent="0.4">
      <c r="A124" s="42"/>
      <c r="B124" s="41"/>
      <c r="C124" s="44"/>
      <c r="D124" s="44"/>
    </row>
    <row r="125" spans="1:4" s="27" customFormat="1" x14ac:dyDescent="0.4">
      <c r="A125" s="46" t="s">
        <v>32</v>
      </c>
      <c r="B125" s="41"/>
      <c r="C125" s="47">
        <f t="shared" ref="C125" si="153">C126+C135</f>
        <v>0</v>
      </c>
      <c r="D125" s="47">
        <f t="shared" ref="D125" si="154">D126+D135</f>
        <v>6930400</v>
      </c>
    </row>
    <row r="126" spans="1:4" s="27" customFormat="1" x14ac:dyDescent="0.4">
      <c r="A126" s="46">
        <v>810000</v>
      </c>
      <c r="B126" s="29" t="s">
        <v>568</v>
      </c>
      <c r="C126" s="47">
        <f t="shared" ref="C126" si="155">C127+C131+C133</f>
        <v>0</v>
      </c>
      <c r="D126" s="47">
        <f t="shared" ref="D126" si="156">D127+D131+D133</f>
        <v>6300400</v>
      </c>
    </row>
    <row r="127" spans="1:4" s="27" customFormat="1" x14ac:dyDescent="0.4">
      <c r="A127" s="42">
        <v>811000</v>
      </c>
      <c r="B127" s="43" t="s">
        <v>33</v>
      </c>
      <c r="C127" s="44">
        <f t="shared" ref="C127:D127" si="157">SUM(C128:C130)</f>
        <v>0</v>
      </c>
      <c r="D127" s="44">
        <f t="shared" si="157"/>
        <v>1089100</v>
      </c>
    </row>
    <row r="128" spans="1:4" s="27" customFormat="1" x14ac:dyDescent="0.4">
      <c r="A128" s="38">
        <v>811100</v>
      </c>
      <c r="B128" s="41" t="s">
        <v>34</v>
      </c>
      <c r="C128" s="40">
        <v>0</v>
      </c>
      <c r="D128" s="40">
        <v>750100</v>
      </c>
    </row>
    <row r="129" spans="1:4" s="27" customFormat="1" x14ac:dyDescent="0.4">
      <c r="A129" s="38">
        <v>811200</v>
      </c>
      <c r="B129" s="41" t="s">
        <v>35</v>
      </c>
      <c r="C129" s="40">
        <v>0</v>
      </c>
      <c r="D129" s="40">
        <v>315000</v>
      </c>
    </row>
    <row r="130" spans="1:4" s="27" customFormat="1" x14ac:dyDescent="0.4">
      <c r="A130" s="38">
        <v>811400</v>
      </c>
      <c r="B130" s="41" t="s">
        <v>747</v>
      </c>
      <c r="C130" s="40">
        <v>0</v>
      </c>
      <c r="D130" s="40">
        <v>24000</v>
      </c>
    </row>
    <row r="131" spans="1:4" s="45" customFormat="1" ht="25.5" x14ac:dyDescent="0.35">
      <c r="A131" s="42">
        <v>813000</v>
      </c>
      <c r="B131" s="43" t="s">
        <v>674</v>
      </c>
      <c r="C131" s="44">
        <f t="shared" ref="C131:D131" si="158">C132</f>
        <v>0</v>
      </c>
      <c r="D131" s="44">
        <f t="shared" si="158"/>
        <v>430500</v>
      </c>
    </row>
    <row r="132" spans="1:4" s="27" customFormat="1" x14ac:dyDescent="0.4">
      <c r="A132" s="38">
        <v>813100</v>
      </c>
      <c r="B132" s="41" t="s">
        <v>672</v>
      </c>
      <c r="C132" s="40">
        <v>0</v>
      </c>
      <c r="D132" s="40">
        <v>430500</v>
      </c>
    </row>
    <row r="133" spans="1:4" s="45" customFormat="1" ht="25.5" x14ac:dyDescent="0.35">
      <c r="A133" s="42">
        <v>816000</v>
      </c>
      <c r="B133" s="43" t="s">
        <v>673</v>
      </c>
      <c r="C133" s="44">
        <f t="shared" ref="C133:D133" si="159">C134</f>
        <v>0</v>
      </c>
      <c r="D133" s="44">
        <f t="shared" si="159"/>
        <v>4780800</v>
      </c>
    </row>
    <row r="134" spans="1:4" s="27" customFormat="1" x14ac:dyDescent="0.4">
      <c r="A134" s="38">
        <v>816100</v>
      </c>
      <c r="B134" s="41" t="s">
        <v>673</v>
      </c>
      <c r="C134" s="40">
        <v>0</v>
      </c>
      <c r="D134" s="40">
        <v>4780800</v>
      </c>
    </row>
    <row r="135" spans="1:4" s="45" customFormat="1" ht="51" x14ac:dyDescent="0.35">
      <c r="A135" s="42">
        <v>880000</v>
      </c>
      <c r="B135" s="43" t="s">
        <v>684</v>
      </c>
      <c r="C135" s="44">
        <f t="shared" ref="C135:D135" si="160">C136</f>
        <v>0</v>
      </c>
      <c r="D135" s="44">
        <f t="shared" si="160"/>
        <v>630000</v>
      </c>
    </row>
    <row r="136" spans="1:4" s="45" customFormat="1" ht="51" x14ac:dyDescent="0.35">
      <c r="A136" s="42">
        <v>881000</v>
      </c>
      <c r="B136" s="43" t="s">
        <v>682</v>
      </c>
      <c r="C136" s="44">
        <f t="shared" ref="C136" si="161">C137+C138</f>
        <v>0</v>
      </c>
      <c r="D136" s="44">
        <f t="shared" ref="D136" si="162">D137+D138</f>
        <v>630000</v>
      </c>
    </row>
    <row r="137" spans="1:4" s="27" customFormat="1" x14ac:dyDescent="0.4">
      <c r="A137" s="38">
        <v>881100</v>
      </c>
      <c r="B137" s="41" t="s">
        <v>685</v>
      </c>
      <c r="C137" s="40">
        <v>0</v>
      </c>
      <c r="D137" s="40">
        <v>0</v>
      </c>
    </row>
    <row r="138" spans="1:4" s="27" customFormat="1" ht="52.5" x14ac:dyDescent="0.4">
      <c r="A138" s="38">
        <v>881200</v>
      </c>
      <c r="B138" s="41" t="s">
        <v>686</v>
      </c>
      <c r="C138" s="40">
        <v>0</v>
      </c>
      <c r="D138" s="40">
        <v>630000</v>
      </c>
    </row>
    <row r="139" spans="1:4" s="53" customFormat="1" ht="51" x14ac:dyDescent="0.35">
      <c r="A139" s="18"/>
      <c r="B139" s="19" t="s">
        <v>569</v>
      </c>
      <c r="C139" s="20">
        <f t="shared" ref="C139" si="163">C76+C125</f>
        <v>4659663900</v>
      </c>
      <c r="D139" s="20">
        <f t="shared" ref="D139" si="164">D76+D125</f>
        <v>194352500</v>
      </c>
    </row>
    <row r="140" spans="1:4" x14ac:dyDescent="0.2">
      <c r="C140" s="7"/>
      <c r="D140" s="7"/>
    </row>
    <row r="141" spans="1:4" x14ac:dyDescent="0.2">
      <c r="C141" s="7"/>
      <c r="D141" s="7"/>
    </row>
    <row r="142" spans="1:4" s="57" customFormat="1" x14ac:dyDescent="0.2">
      <c r="A142" s="210" t="s">
        <v>755</v>
      </c>
      <c r="B142" s="210"/>
      <c r="C142" s="210"/>
      <c r="D142" s="210"/>
    </row>
    <row r="143" spans="1:4" s="57" customFormat="1" x14ac:dyDescent="0.2">
      <c r="A143" s="54"/>
      <c r="B143" s="55"/>
      <c r="C143" s="56"/>
      <c r="D143" s="56"/>
    </row>
    <row r="144" spans="1:4" ht="102" x14ac:dyDescent="0.2">
      <c r="A144" s="31" t="s">
        <v>43</v>
      </c>
      <c r="B144" s="31" t="s">
        <v>1</v>
      </c>
      <c r="C144" s="11" t="s">
        <v>758</v>
      </c>
      <c r="D144" s="11" t="s">
        <v>740</v>
      </c>
    </row>
    <row r="145" spans="1:4" x14ac:dyDescent="0.2">
      <c r="A145" s="9">
        <v>1</v>
      </c>
      <c r="B145" s="10">
        <v>2</v>
      </c>
      <c r="C145" s="13">
        <v>3</v>
      </c>
      <c r="D145" s="13">
        <v>4</v>
      </c>
    </row>
    <row r="146" spans="1:4" s="60" customFormat="1" x14ac:dyDescent="0.2">
      <c r="A146" s="58" t="s">
        <v>570</v>
      </c>
      <c r="B146" s="59"/>
      <c r="C146" s="56">
        <f t="shared" ref="C146" si="165">C147+C186+C194</f>
        <v>4697802299.9966669</v>
      </c>
      <c r="D146" s="56">
        <f t="shared" ref="D146" si="166">D147+D186+D194</f>
        <v>185984100</v>
      </c>
    </row>
    <row r="147" spans="1:4" s="60" customFormat="1" x14ac:dyDescent="0.2">
      <c r="A147" s="61">
        <v>410000</v>
      </c>
      <c r="B147" s="59" t="s">
        <v>44</v>
      </c>
      <c r="C147" s="56">
        <f t="shared" ref="C147" si="167">C148+C153+C163+C170+C172+C175+C178+C180+C184</f>
        <v>4272204399.9966669</v>
      </c>
      <c r="D147" s="56">
        <f t="shared" ref="D147" si="168">D148+D153+D163+D170+D172+D175+D178+D180+D184</f>
        <v>185911100</v>
      </c>
    </row>
    <row r="148" spans="1:4" s="60" customFormat="1" x14ac:dyDescent="0.2">
      <c r="A148" s="62">
        <v>411000</v>
      </c>
      <c r="B148" s="63" t="s">
        <v>45</v>
      </c>
      <c r="C148" s="64">
        <f t="shared" ref="C148" si="169">SUM(C149:C152)</f>
        <v>1163750699.9966667</v>
      </c>
      <c r="D148" s="64">
        <f t="shared" ref="D148" si="170">SUM(D149:D152)</f>
        <v>8369700</v>
      </c>
    </row>
    <row r="149" spans="1:4" s="60" customFormat="1" x14ac:dyDescent="0.2">
      <c r="A149" s="65">
        <v>411100</v>
      </c>
      <c r="B149" s="66" t="s">
        <v>46</v>
      </c>
      <c r="C149" s="67">
        <v>1096246900</v>
      </c>
      <c r="D149" s="67">
        <v>4858800</v>
      </c>
    </row>
    <row r="150" spans="1:4" s="60" customFormat="1" ht="52.5" x14ac:dyDescent="0.2">
      <c r="A150" s="65">
        <v>411200</v>
      </c>
      <c r="B150" s="66" t="s">
        <v>47</v>
      </c>
      <c r="C150" s="67">
        <v>34135000</v>
      </c>
      <c r="D150" s="67">
        <v>2964600</v>
      </c>
    </row>
    <row r="151" spans="1:4" s="60" customFormat="1" ht="52.5" x14ac:dyDescent="0.2">
      <c r="A151" s="65">
        <v>411300</v>
      </c>
      <c r="B151" s="66" t="s">
        <v>48</v>
      </c>
      <c r="C151" s="67">
        <v>22509800</v>
      </c>
      <c r="D151" s="67">
        <v>79500</v>
      </c>
    </row>
    <row r="152" spans="1:4" s="60" customFormat="1" x14ac:dyDescent="0.2">
      <c r="A152" s="65">
        <v>411400</v>
      </c>
      <c r="B152" s="66" t="s">
        <v>49</v>
      </c>
      <c r="C152" s="67">
        <v>10858999.996666666</v>
      </c>
      <c r="D152" s="67">
        <v>466800</v>
      </c>
    </row>
    <row r="153" spans="1:4" s="60" customFormat="1" x14ac:dyDescent="0.2">
      <c r="A153" s="62">
        <v>412000</v>
      </c>
      <c r="B153" s="68" t="s">
        <v>50</v>
      </c>
      <c r="C153" s="64">
        <f t="shared" ref="C153" si="171">SUM(C154:C162)</f>
        <v>200259400</v>
      </c>
      <c r="D153" s="64">
        <f t="shared" ref="D153" si="172">SUM(D154:D162)</f>
        <v>24574800</v>
      </c>
    </row>
    <row r="154" spans="1:4" s="60" customFormat="1" x14ac:dyDescent="0.2">
      <c r="A154" s="65">
        <v>412100</v>
      </c>
      <c r="B154" s="66" t="s">
        <v>51</v>
      </c>
      <c r="C154" s="67">
        <v>2699700</v>
      </c>
      <c r="D154" s="67">
        <v>401900</v>
      </c>
    </row>
    <row r="155" spans="1:4" s="60" customFormat="1" ht="52.5" x14ac:dyDescent="0.2">
      <c r="A155" s="65">
        <v>412200</v>
      </c>
      <c r="B155" s="66" t="s">
        <v>52</v>
      </c>
      <c r="C155" s="67">
        <v>37603000</v>
      </c>
      <c r="D155" s="67">
        <v>4963900</v>
      </c>
    </row>
    <row r="156" spans="1:4" s="60" customFormat="1" x14ac:dyDescent="0.2">
      <c r="A156" s="65">
        <v>412300</v>
      </c>
      <c r="B156" s="66" t="s">
        <v>53</v>
      </c>
      <c r="C156" s="67">
        <v>12305400</v>
      </c>
      <c r="D156" s="67">
        <v>1226800</v>
      </c>
    </row>
    <row r="157" spans="1:4" s="60" customFormat="1" x14ac:dyDescent="0.2">
      <c r="A157" s="65">
        <v>412400</v>
      </c>
      <c r="B157" s="66" t="s">
        <v>55</v>
      </c>
      <c r="C157" s="67">
        <v>3522400</v>
      </c>
      <c r="D157" s="67">
        <v>1560100</v>
      </c>
    </row>
    <row r="158" spans="1:4" s="60" customFormat="1" x14ac:dyDescent="0.2">
      <c r="A158" s="65">
        <v>412500</v>
      </c>
      <c r="B158" s="66" t="s">
        <v>57</v>
      </c>
      <c r="C158" s="67">
        <v>7667200</v>
      </c>
      <c r="D158" s="67">
        <v>1797400</v>
      </c>
    </row>
    <row r="159" spans="1:4" s="60" customFormat="1" x14ac:dyDescent="0.2">
      <c r="A159" s="65">
        <v>412600</v>
      </c>
      <c r="B159" s="66" t="s">
        <v>58</v>
      </c>
      <c r="C159" s="67">
        <v>10107900</v>
      </c>
      <c r="D159" s="67">
        <v>1716900</v>
      </c>
    </row>
    <row r="160" spans="1:4" s="60" customFormat="1" x14ac:dyDescent="0.2">
      <c r="A160" s="65">
        <v>412700</v>
      </c>
      <c r="B160" s="66" t="s">
        <v>60</v>
      </c>
      <c r="C160" s="67">
        <v>46996200</v>
      </c>
      <c r="D160" s="67">
        <v>2294400</v>
      </c>
    </row>
    <row r="161" spans="1:4" s="60" customFormat="1" x14ac:dyDescent="0.2">
      <c r="A161" s="65">
        <v>412800</v>
      </c>
      <c r="B161" s="66" t="s">
        <v>73</v>
      </c>
      <c r="C161" s="67">
        <v>31800</v>
      </c>
      <c r="D161" s="67">
        <v>28600</v>
      </c>
    </row>
    <row r="162" spans="1:4" s="60" customFormat="1" x14ac:dyDescent="0.2">
      <c r="A162" s="65">
        <v>412900</v>
      </c>
      <c r="B162" s="66" t="s">
        <v>571</v>
      </c>
      <c r="C162" s="67">
        <v>79325800</v>
      </c>
      <c r="D162" s="67">
        <v>10584800</v>
      </c>
    </row>
    <row r="163" spans="1:4" s="69" customFormat="1" ht="25.5" x14ac:dyDescent="0.2">
      <c r="A163" s="62">
        <v>413000</v>
      </c>
      <c r="B163" s="68" t="s">
        <v>97</v>
      </c>
      <c r="C163" s="64">
        <f t="shared" ref="C163" si="173">SUM(C164:C169)</f>
        <v>223596400</v>
      </c>
      <c r="D163" s="64">
        <f t="shared" ref="D163" si="174">SUM(D164:D169)</f>
        <v>65500</v>
      </c>
    </row>
    <row r="164" spans="1:4" s="57" customFormat="1" x14ac:dyDescent="0.2">
      <c r="A164" s="70">
        <v>413100</v>
      </c>
      <c r="B164" s="66" t="s">
        <v>572</v>
      </c>
      <c r="C164" s="67">
        <v>110756200</v>
      </c>
      <c r="D164" s="67">
        <v>0</v>
      </c>
    </row>
    <row r="165" spans="1:4" s="69" customFormat="1" x14ac:dyDescent="0.2">
      <c r="A165" s="70">
        <v>413300</v>
      </c>
      <c r="B165" s="66" t="s">
        <v>532</v>
      </c>
      <c r="C165" s="67">
        <v>2279300</v>
      </c>
      <c r="D165" s="67">
        <v>0</v>
      </c>
    </row>
    <row r="166" spans="1:4" s="57" customFormat="1" x14ac:dyDescent="0.2">
      <c r="A166" s="70">
        <v>413400</v>
      </c>
      <c r="B166" s="66" t="s">
        <v>103</v>
      </c>
      <c r="C166" s="67">
        <v>94882500</v>
      </c>
      <c r="D166" s="67">
        <v>0</v>
      </c>
    </row>
    <row r="167" spans="1:4" s="57" customFormat="1" x14ac:dyDescent="0.2">
      <c r="A167" s="70">
        <v>413700</v>
      </c>
      <c r="B167" s="66" t="s">
        <v>104</v>
      </c>
      <c r="C167" s="67">
        <v>15596200</v>
      </c>
      <c r="D167" s="67">
        <v>0</v>
      </c>
    </row>
    <row r="168" spans="1:4" s="57" customFormat="1" ht="52.5" x14ac:dyDescent="0.2">
      <c r="A168" s="70">
        <v>413800</v>
      </c>
      <c r="B168" s="66" t="s">
        <v>105</v>
      </c>
      <c r="C168" s="67">
        <v>30000</v>
      </c>
      <c r="D168" s="67">
        <v>0</v>
      </c>
    </row>
    <row r="169" spans="1:4" s="57" customFormat="1" x14ac:dyDescent="0.2">
      <c r="A169" s="70">
        <v>413900</v>
      </c>
      <c r="B169" s="66" t="s">
        <v>106</v>
      </c>
      <c r="C169" s="67">
        <v>52200</v>
      </c>
      <c r="D169" s="67">
        <v>65500</v>
      </c>
    </row>
    <row r="170" spans="1:4" s="57" customFormat="1" x14ac:dyDescent="0.2">
      <c r="A170" s="62">
        <v>414000</v>
      </c>
      <c r="B170" s="68" t="s">
        <v>107</v>
      </c>
      <c r="C170" s="64">
        <f t="shared" ref="C170:D170" si="175">SUM(C171)</f>
        <v>236525000</v>
      </c>
      <c r="D170" s="64">
        <f t="shared" si="175"/>
        <v>0</v>
      </c>
    </row>
    <row r="171" spans="1:4" s="57" customFormat="1" x14ac:dyDescent="0.2">
      <c r="A171" s="65">
        <v>414100</v>
      </c>
      <c r="B171" s="66" t="s">
        <v>107</v>
      </c>
      <c r="C171" s="67">
        <v>236525000</v>
      </c>
      <c r="D171" s="67">
        <v>0</v>
      </c>
    </row>
    <row r="172" spans="1:4" s="57" customFormat="1" x14ac:dyDescent="0.2">
      <c r="A172" s="62">
        <v>415000</v>
      </c>
      <c r="B172" s="68" t="s">
        <v>119</v>
      </c>
      <c r="C172" s="64">
        <f t="shared" ref="C172" si="176">SUM(C173:C174)</f>
        <v>142898900</v>
      </c>
      <c r="D172" s="64">
        <f t="shared" ref="D172" si="177">SUM(D173:D174)</f>
        <v>152762200</v>
      </c>
    </row>
    <row r="173" spans="1:4" s="57" customFormat="1" x14ac:dyDescent="0.2">
      <c r="A173" s="65">
        <v>415100</v>
      </c>
      <c r="B173" s="66" t="s">
        <v>573</v>
      </c>
      <c r="C173" s="67">
        <v>50000</v>
      </c>
      <c r="D173" s="67">
        <v>0</v>
      </c>
    </row>
    <row r="174" spans="1:4" s="57" customFormat="1" x14ac:dyDescent="0.2">
      <c r="A174" s="65">
        <v>415200</v>
      </c>
      <c r="B174" s="66" t="s">
        <v>124</v>
      </c>
      <c r="C174" s="67">
        <v>142848900</v>
      </c>
      <c r="D174" s="67">
        <v>152762200</v>
      </c>
    </row>
    <row r="175" spans="1:4" s="57" customFormat="1" x14ac:dyDescent="0.2">
      <c r="A175" s="62">
        <v>416000</v>
      </c>
      <c r="B175" s="68" t="s">
        <v>167</v>
      </c>
      <c r="C175" s="64">
        <f t="shared" ref="C175" si="178">SUM(C176:C177)</f>
        <v>512470900</v>
      </c>
      <c r="D175" s="64">
        <f t="shared" ref="D175" si="179">SUM(D176:D177)</f>
        <v>0</v>
      </c>
    </row>
    <row r="176" spans="1:4" s="57" customFormat="1" x14ac:dyDescent="0.2">
      <c r="A176" s="65">
        <v>416100</v>
      </c>
      <c r="B176" s="66" t="s">
        <v>574</v>
      </c>
      <c r="C176" s="67">
        <v>499900900</v>
      </c>
      <c r="D176" s="67">
        <v>0</v>
      </c>
    </row>
    <row r="177" spans="1:4" s="57" customFormat="1" ht="52.5" x14ac:dyDescent="0.2">
      <c r="A177" s="65">
        <v>416300</v>
      </c>
      <c r="B177" s="66" t="s">
        <v>575</v>
      </c>
      <c r="C177" s="67">
        <v>12570000</v>
      </c>
      <c r="D177" s="67">
        <v>0</v>
      </c>
    </row>
    <row r="178" spans="1:4" s="57" customFormat="1" ht="51" x14ac:dyDescent="0.2">
      <c r="A178" s="62">
        <v>417000</v>
      </c>
      <c r="B178" s="68" t="s">
        <v>194</v>
      </c>
      <c r="C178" s="64">
        <f t="shared" ref="C178:D178" si="180">SUM(C179:C179)</f>
        <v>1785000000</v>
      </c>
      <c r="D178" s="64">
        <f t="shared" si="180"/>
        <v>0</v>
      </c>
    </row>
    <row r="179" spans="1:4" s="57" customFormat="1" x14ac:dyDescent="0.2">
      <c r="A179" s="65">
        <v>417100</v>
      </c>
      <c r="B179" s="66" t="s">
        <v>195</v>
      </c>
      <c r="C179" s="67">
        <v>1785000000</v>
      </c>
      <c r="D179" s="67">
        <v>0</v>
      </c>
    </row>
    <row r="180" spans="1:4" s="57" customFormat="1" ht="51" x14ac:dyDescent="0.2">
      <c r="A180" s="71">
        <v>418000</v>
      </c>
      <c r="B180" s="68" t="s">
        <v>196</v>
      </c>
      <c r="C180" s="64">
        <f t="shared" ref="C180" si="181">C183+C181+C182</f>
        <v>253300</v>
      </c>
      <c r="D180" s="64">
        <f t="shared" ref="D180" si="182">D183+D181+D182</f>
        <v>86400</v>
      </c>
    </row>
    <row r="181" spans="1:4" s="57" customFormat="1" x14ac:dyDescent="0.2">
      <c r="A181" s="23">
        <v>418200</v>
      </c>
      <c r="B181" s="66" t="s">
        <v>197</v>
      </c>
      <c r="C181" s="67">
        <v>39200</v>
      </c>
      <c r="D181" s="67">
        <v>30500</v>
      </c>
    </row>
    <row r="182" spans="1:4" s="57" customFormat="1" ht="52.5" x14ac:dyDescent="0.2">
      <c r="A182" s="23">
        <v>418300</v>
      </c>
      <c r="B182" s="66" t="s">
        <v>723</v>
      </c>
      <c r="C182" s="67">
        <v>0</v>
      </c>
      <c r="D182" s="67">
        <v>0</v>
      </c>
    </row>
    <row r="183" spans="1:4" s="57" customFormat="1" x14ac:dyDescent="0.2">
      <c r="A183" s="70">
        <v>418400</v>
      </c>
      <c r="B183" s="66" t="s">
        <v>198</v>
      </c>
      <c r="C183" s="67">
        <v>214100</v>
      </c>
      <c r="D183" s="67">
        <v>55900</v>
      </c>
    </row>
    <row r="184" spans="1:4" s="69" customFormat="1" ht="25.5" x14ac:dyDescent="0.2">
      <c r="A184" s="62">
        <v>419000</v>
      </c>
      <c r="B184" s="68" t="s">
        <v>199</v>
      </c>
      <c r="C184" s="64">
        <f t="shared" ref="C184:D184" si="183">C185</f>
        <v>7449800</v>
      </c>
      <c r="D184" s="64">
        <f t="shared" si="183"/>
        <v>52500</v>
      </c>
    </row>
    <row r="185" spans="1:4" s="57" customFormat="1" x14ac:dyDescent="0.2">
      <c r="A185" s="65">
        <v>419100</v>
      </c>
      <c r="B185" s="66" t="s">
        <v>199</v>
      </c>
      <c r="C185" s="67">
        <v>7449800</v>
      </c>
      <c r="D185" s="67">
        <v>52500</v>
      </c>
    </row>
    <row r="186" spans="1:4" s="57" customFormat="1" x14ac:dyDescent="0.2">
      <c r="A186" s="61">
        <v>480000</v>
      </c>
      <c r="B186" s="59" t="s">
        <v>200</v>
      </c>
      <c r="C186" s="56">
        <f t="shared" ref="C186" si="184">C187+C192</f>
        <v>415952600</v>
      </c>
      <c r="D186" s="56">
        <f t="shared" ref="D186" si="185">D187+D192</f>
        <v>73000</v>
      </c>
    </row>
    <row r="187" spans="1:4" s="57" customFormat="1" x14ac:dyDescent="0.2">
      <c r="A187" s="62">
        <v>487000</v>
      </c>
      <c r="B187" s="68" t="s">
        <v>25</v>
      </c>
      <c r="C187" s="64">
        <f t="shared" ref="C187" si="186">SUM(C188:C191)</f>
        <v>358266800</v>
      </c>
      <c r="D187" s="64">
        <f t="shared" ref="D187" si="187">SUM(D188:D191)</f>
        <v>0</v>
      </c>
    </row>
    <row r="188" spans="1:4" s="57" customFormat="1" x14ac:dyDescent="0.2">
      <c r="A188" s="65">
        <v>487100</v>
      </c>
      <c r="B188" s="66" t="s">
        <v>576</v>
      </c>
      <c r="C188" s="67">
        <v>316000</v>
      </c>
      <c r="D188" s="67">
        <v>0</v>
      </c>
    </row>
    <row r="189" spans="1:4" s="57" customFormat="1" x14ac:dyDescent="0.2">
      <c r="A189" s="73">
        <v>487300</v>
      </c>
      <c r="B189" s="66" t="s">
        <v>215</v>
      </c>
      <c r="C189" s="67">
        <v>63800000</v>
      </c>
      <c r="D189" s="67">
        <v>0</v>
      </c>
    </row>
    <row r="190" spans="1:4" s="57" customFormat="1" x14ac:dyDescent="0.2">
      <c r="A190" s="65">
        <v>487400</v>
      </c>
      <c r="B190" s="65" t="s">
        <v>216</v>
      </c>
      <c r="C190" s="67">
        <v>294150800</v>
      </c>
      <c r="D190" s="67">
        <v>0</v>
      </c>
    </row>
    <row r="191" spans="1:4" s="57" customFormat="1" x14ac:dyDescent="0.2">
      <c r="A191" s="65">
        <v>487900</v>
      </c>
      <c r="B191" s="65" t="s">
        <v>668</v>
      </c>
      <c r="C191" s="67">
        <v>0</v>
      </c>
      <c r="D191" s="67">
        <v>0</v>
      </c>
    </row>
    <row r="192" spans="1:4" s="57" customFormat="1" x14ac:dyDescent="0.2">
      <c r="A192" s="62">
        <v>488000</v>
      </c>
      <c r="B192" s="68" t="s">
        <v>31</v>
      </c>
      <c r="C192" s="64">
        <f t="shared" ref="C192:D192" si="188">SUM(C193)</f>
        <v>57685800</v>
      </c>
      <c r="D192" s="64">
        <f t="shared" si="188"/>
        <v>73000</v>
      </c>
    </row>
    <row r="193" spans="1:4" s="57" customFormat="1" x14ac:dyDescent="0.2">
      <c r="A193" s="65">
        <v>488100</v>
      </c>
      <c r="B193" s="66" t="s">
        <v>31</v>
      </c>
      <c r="C193" s="67">
        <v>57685800</v>
      </c>
      <c r="D193" s="67">
        <v>73000</v>
      </c>
    </row>
    <row r="194" spans="1:4" s="60" customFormat="1" x14ac:dyDescent="0.2">
      <c r="A194" s="71" t="s">
        <v>287</v>
      </c>
      <c r="B194" s="68" t="s">
        <v>288</v>
      </c>
      <c r="C194" s="64">
        <f t="shared" ref="C194:D194" si="189">SUM(C195)</f>
        <v>9645300</v>
      </c>
      <c r="D194" s="64">
        <f t="shared" si="189"/>
        <v>0</v>
      </c>
    </row>
    <row r="195" spans="1:4" s="57" customFormat="1" x14ac:dyDescent="0.2">
      <c r="A195" s="23" t="s">
        <v>287</v>
      </c>
      <c r="B195" s="66" t="s">
        <v>288</v>
      </c>
      <c r="C195" s="67">
        <v>9645300</v>
      </c>
      <c r="D195" s="67">
        <v>0</v>
      </c>
    </row>
    <row r="196" spans="1:4" s="57" customFormat="1" x14ac:dyDescent="0.2">
      <c r="A196" s="65"/>
      <c r="B196" s="66"/>
      <c r="C196" s="67"/>
      <c r="D196" s="67"/>
    </row>
    <row r="197" spans="1:4" s="57" customFormat="1" x14ac:dyDescent="0.2">
      <c r="A197" s="74" t="s">
        <v>577</v>
      </c>
      <c r="B197" s="66"/>
      <c r="C197" s="56">
        <f t="shared" ref="C197" si="190">C198+C216</f>
        <v>162600300</v>
      </c>
      <c r="D197" s="56">
        <f t="shared" ref="D197" si="191">D198+D216</f>
        <v>21596700</v>
      </c>
    </row>
    <row r="198" spans="1:4" s="60" customFormat="1" x14ac:dyDescent="0.2">
      <c r="A198" s="61">
        <v>510000</v>
      </c>
      <c r="B198" s="59" t="s">
        <v>243</v>
      </c>
      <c r="C198" s="56">
        <f t="shared" ref="C198" si="192">C199+C209+C212+C214+C207</f>
        <v>162070300</v>
      </c>
      <c r="D198" s="56">
        <f>D199+D209+D212+D214+D207</f>
        <v>21596700</v>
      </c>
    </row>
    <row r="199" spans="1:4" s="57" customFormat="1" x14ac:dyDescent="0.2">
      <c r="A199" s="62">
        <v>511000</v>
      </c>
      <c r="B199" s="68" t="s">
        <v>244</v>
      </c>
      <c r="C199" s="64">
        <f t="shared" ref="C199" si="193">SUM(C200:C206)</f>
        <v>145438500</v>
      </c>
      <c r="D199" s="64">
        <f t="shared" ref="D199" si="194">SUM(D200:D206)</f>
        <v>15933400</v>
      </c>
    </row>
    <row r="200" spans="1:4" s="60" customFormat="1" x14ac:dyDescent="0.2">
      <c r="A200" s="73">
        <v>511100</v>
      </c>
      <c r="B200" s="66" t="s">
        <v>245</v>
      </c>
      <c r="C200" s="67">
        <v>78948300</v>
      </c>
      <c r="D200" s="67">
        <v>632700</v>
      </c>
    </row>
    <row r="201" spans="1:4" s="60" customFormat="1" x14ac:dyDescent="0.2">
      <c r="A201" s="65">
        <v>511200</v>
      </c>
      <c r="B201" s="66" t="s">
        <v>246</v>
      </c>
      <c r="C201" s="67">
        <v>2057600</v>
      </c>
      <c r="D201" s="67">
        <v>2257200</v>
      </c>
    </row>
    <row r="202" spans="1:4" s="60" customFormat="1" x14ac:dyDescent="0.2">
      <c r="A202" s="65">
        <v>511300</v>
      </c>
      <c r="B202" s="66" t="s">
        <v>247</v>
      </c>
      <c r="C202" s="67">
        <v>48110100</v>
      </c>
      <c r="D202" s="67">
        <v>12792400</v>
      </c>
    </row>
    <row r="203" spans="1:4" s="60" customFormat="1" x14ac:dyDescent="0.2">
      <c r="A203" s="65">
        <v>511400</v>
      </c>
      <c r="B203" s="66" t="s">
        <v>248</v>
      </c>
      <c r="C203" s="67">
        <v>425000</v>
      </c>
      <c r="D203" s="67">
        <v>27000</v>
      </c>
    </row>
    <row r="204" spans="1:4" s="60" customFormat="1" x14ac:dyDescent="0.2">
      <c r="A204" s="65">
        <v>511500</v>
      </c>
      <c r="B204" s="66" t="s">
        <v>249</v>
      </c>
      <c r="C204" s="67">
        <v>0</v>
      </c>
      <c r="D204" s="67">
        <v>101000</v>
      </c>
    </row>
    <row r="205" spans="1:4" s="60" customFormat="1" x14ac:dyDescent="0.2">
      <c r="A205" s="70">
        <v>511600</v>
      </c>
      <c r="B205" s="66" t="s">
        <v>662</v>
      </c>
      <c r="C205" s="67">
        <v>0</v>
      </c>
      <c r="D205" s="67">
        <v>0</v>
      </c>
    </row>
    <row r="206" spans="1:4" s="57" customFormat="1" x14ac:dyDescent="0.2">
      <c r="A206" s="65">
        <v>511700</v>
      </c>
      <c r="B206" s="66" t="s">
        <v>250</v>
      </c>
      <c r="C206" s="67">
        <v>15897500</v>
      </c>
      <c r="D206" s="67">
        <v>123100</v>
      </c>
    </row>
    <row r="207" spans="1:4" s="57" customFormat="1" x14ac:dyDescent="0.2">
      <c r="A207" s="62">
        <v>512000</v>
      </c>
      <c r="B207" s="68" t="s">
        <v>617</v>
      </c>
      <c r="C207" s="64">
        <f t="shared" ref="C207" si="195">C208</f>
        <v>0</v>
      </c>
      <c r="D207" s="64">
        <f>D208</f>
        <v>0</v>
      </c>
    </row>
    <row r="208" spans="1:4" s="57" customFormat="1" x14ac:dyDescent="0.2">
      <c r="A208" s="65">
        <v>512100</v>
      </c>
      <c r="B208" s="66" t="s">
        <v>617</v>
      </c>
      <c r="C208" s="67">
        <v>0</v>
      </c>
      <c r="D208" s="67">
        <v>0</v>
      </c>
    </row>
    <row r="209" spans="1:4" s="57" customFormat="1" x14ac:dyDescent="0.2">
      <c r="A209" s="62">
        <v>513000</v>
      </c>
      <c r="B209" s="68" t="s">
        <v>251</v>
      </c>
      <c r="C209" s="64">
        <f t="shared" ref="C209" si="196">SUM(C211:C211)</f>
        <v>2998200</v>
      </c>
      <c r="D209" s="64">
        <f>SUM(D210:D211)</f>
        <v>80000</v>
      </c>
    </row>
    <row r="210" spans="1:4" s="57" customFormat="1" x14ac:dyDescent="0.2">
      <c r="A210" s="65">
        <v>513100</v>
      </c>
      <c r="B210" s="66" t="s">
        <v>646</v>
      </c>
      <c r="C210" s="67">
        <v>0</v>
      </c>
      <c r="D210" s="67">
        <v>80000</v>
      </c>
    </row>
    <row r="211" spans="1:4" s="57" customFormat="1" x14ac:dyDescent="0.2">
      <c r="A211" s="65">
        <v>513700</v>
      </c>
      <c r="B211" s="66" t="s">
        <v>253</v>
      </c>
      <c r="C211" s="67">
        <v>2998200</v>
      </c>
      <c r="D211" s="67">
        <v>0</v>
      </c>
    </row>
    <row r="212" spans="1:4" s="57" customFormat="1" x14ac:dyDescent="0.2">
      <c r="A212" s="62">
        <v>516000</v>
      </c>
      <c r="B212" s="68" t="s">
        <v>256</v>
      </c>
      <c r="C212" s="64">
        <f t="shared" ref="C212:D212" si="197">SUM(C213)</f>
        <v>13528600</v>
      </c>
      <c r="D212" s="64">
        <f t="shared" si="197"/>
        <v>4789800</v>
      </c>
    </row>
    <row r="213" spans="1:4" s="69" customFormat="1" x14ac:dyDescent="0.2">
      <c r="A213" s="65">
        <v>516100</v>
      </c>
      <c r="B213" s="66" t="s">
        <v>256</v>
      </c>
      <c r="C213" s="67">
        <v>13528600</v>
      </c>
      <c r="D213" s="67">
        <v>4789800</v>
      </c>
    </row>
    <row r="214" spans="1:4" s="69" customFormat="1" ht="25.5" x14ac:dyDescent="0.2">
      <c r="A214" s="72">
        <v>518000</v>
      </c>
      <c r="B214" s="68" t="s">
        <v>257</v>
      </c>
      <c r="C214" s="64">
        <f t="shared" ref="C214:D214" si="198">C215</f>
        <v>105000</v>
      </c>
      <c r="D214" s="64">
        <f t="shared" si="198"/>
        <v>793500</v>
      </c>
    </row>
    <row r="215" spans="1:4" s="69" customFormat="1" x14ac:dyDescent="0.2">
      <c r="A215" s="75">
        <v>518100</v>
      </c>
      <c r="B215" s="66" t="s">
        <v>257</v>
      </c>
      <c r="C215" s="67">
        <v>105000</v>
      </c>
      <c r="D215" s="67">
        <v>793500</v>
      </c>
    </row>
    <row r="216" spans="1:4" s="69" customFormat="1" ht="51" x14ac:dyDescent="0.2">
      <c r="A216" s="71">
        <v>580000</v>
      </c>
      <c r="B216" s="68" t="s">
        <v>258</v>
      </c>
      <c r="C216" s="64">
        <f t="shared" ref="C216:D217" si="199">C217</f>
        <v>530000</v>
      </c>
      <c r="D216" s="64">
        <f t="shared" si="199"/>
        <v>0</v>
      </c>
    </row>
    <row r="217" spans="1:4" s="69" customFormat="1" ht="51.75" customHeight="1" x14ac:dyDescent="0.2">
      <c r="A217" s="71">
        <v>581000</v>
      </c>
      <c r="B217" s="68" t="s">
        <v>259</v>
      </c>
      <c r="C217" s="64">
        <f t="shared" si="199"/>
        <v>530000</v>
      </c>
      <c r="D217" s="64">
        <f t="shared" si="199"/>
        <v>0</v>
      </c>
    </row>
    <row r="218" spans="1:4" s="69" customFormat="1" ht="51.75" customHeight="1" x14ac:dyDescent="0.2">
      <c r="A218" s="70">
        <v>581200</v>
      </c>
      <c r="B218" s="66" t="s">
        <v>260</v>
      </c>
      <c r="C218" s="67">
        <v>530000</v>
      </c>
      <c r="D218" s="67">
        <v>0</v>
      </c>
    </row>
    <row r="219" spans="1:4" s="77" customFormat="1" ht="51" x14ac:dyDescent="0.2">
      <c r="A219" s="76"/>
      <c r="B219" s="19" t="s">
        <v>578</v>
      </c>
      <c r="C219" s="20">
        <f t="shared" ref="C219" si="200">C146+C197</f>
        <v>4860402599.9966669</v>
      </c>
      <c r="D219" s="20">
        <f t="shared" ref="D219" si="201">D146+D197</f>
        <v>207580800</v>
      </c>
    </row>
    <row r="220" spans="1:4" s="60" customFormat="1" x14ac:dyDescent="0.2">
      <c r="A220" s="65"/>
      <c r="B220" s="66"/>
      <c r="C220" s="67"/>
      <c r="D220" s="67"/>
    </row>
    <row r="221" spans="1:4" s="60" customFormat="1" x14ac:dyDescent="0.2">
      <c r="A221" s="65"/>
      <c r="B221" s="66"/>
      <c r="C221" s="67"/>
      <c r="D221" s="67"/>
    </row>
    <row r="222" spans="1:4" s="60" customFormat="1" x14ac:dyDescent="0.2">
      <c r="A222" s="54" t="s">
        <v>760</v>
      </c>
      <c r="B222" s="66"/>
      <c r="C222" s="67"/>
      <c r="D222" s="67"/>
    </row>
    <row r="223" spans="1:4" s="60" customFormat="1" x14ac:dyDescent="0.2">
      <c r="A223" s="65"/>
      <c r="B223" s="66"/>
      <c r="C223" s="67"/>
      <c r="D223" s="67"/>
    </row>
    <row r="224" spans="1:4" ht="102" x14ac:dyDescent="0.2">
      <c r="A224" s="31" t="s">
        <v>43</v>
      </c>
      <c r="B224" s="31" t="s">
        <v>1</v>
      </c>
      <c r="C224" s="11" t="s">
        <v>758</v>
      </c>
      <c r="D224" s="11" t="s">
        <v>740</v>
      </c>
    </row>
    <row r="225" spans="1:4" x14ac:dyDescent="0.2">
      <c r="A225" s="9">
        <v>1</v>
      </c>
      <c r="B225" s="10">
        <v>2</v>
      </c>
      <c r="C225" s="13">
        <v>3</v>
      </c>
      <c r="D225" s="13">
        <v>4</v>
      </c>
    </row>
    <row r="226" spans="1:4" s="77" customFormat="1" x14ac:dyDescent="0.2">
      <c r="A226" s="78"/>
      <c r="B226" s="79" t="s">
        <v>579</v>
      </c>
      <c r="C226" s="80">
        <f t="shared" ref="C226" si="202">C227+C241+C254+C273</f>
        <v>200738700.00999999</v>
      </c>
      <c r="D226" s="80">
        <f t="shared" ref="D226" si="203">D227+D241+D254+D273</f>
        <v>13228300</v>
      </c>
    </row>
    <row r="227" spans="1:4" s="60" customFormat="1" x14ac:dyDescent="0.2">
      <c r="A227" s="81"/>
      <c r="B227" s="59" t="s">
        <v>580</v>
      </c>
      <c r="C227" s="56">
        <f t="shared" ref="C227" si="204">C228-C233</f>
        <v>88049000</v>
      </c>
      <c r="D227" s="56">
        <f t="shared" ref="D227" si="205">D228-D233</f>
        <v>150000</v>
      </c>
    </row>
    <row r="228" spans="1:4" s="60" customFormat="1" x14ac:dyDescent="0.2">
      <c r="A228" s="61">
        <v>910000</v>
      </c>
      <c r="B228" s="59" t="s">
        <v>581</v>
      </c>
      <c r="C228" s="56">
        <f t="shared" ref="C228" si="206">C229+C231</f>
        <v>88419000</v>
      </c>
      <c r="D228" s="56">
        <f t="shared" ref="D228" si="207">D229+D231</f>
        <v>150000</v>
      </c>
    </row>
    <row r="229" spans="1:4" s="60" customFormat="1" x14ac:dyDescent="0.2">
      <c r="A229" s="62">
        <v>911000</v>
      </c>
      <c r="B229" s="68" t="s">
        <v>36</v>
      </c>
      <c r="C229" s="64">
        <f t="shared" ref="C229:D229" si="208">SUM(C230:C230)</f>
        <v>82909900</v>
      </c>
      <c r="D229" s="64">
        <f t="shared" si="208"/>
        <v>150000</v>
      </c>
    </row>
    <row r="230" spans="1:4" s="60" customFormat="1" x14ac:dyDescent="0.2">
      <c r="A230" s="65">
        <v>911400</v>
      </c>
      <c r="B230" s="66" t="s">
        <v>37</v>
      </c>
      <c r="C230" s="67">
        <v>82909900</v>
      </c>
      <c r="D230" s="67">
        <v>150000</v>
      </c>
    </row>
    <row r="231" spans="1:4" s="82" customFormat="1" ht="51" x14ac:dyDescent="0.2">
      <c r="A231" s="62">
        <v>918000</v>
      </c>
      <c r="B231" s="68" t="s">
        <v>551</v>
      </c>
      <c r="C231" s="64">
        <f t="shared" ref="C231:D231" si="209">C232</f>
        <v>5509100</v>
      </c>
      <c r="D231" s="64">
        <f t="shared" si="209"/>
        <v>0</v>
      </c>
    </row>
    <row r="232" spans="1:4" s="60" customFormat="1" x14ac:dyDescent="0.2">
      <c r="A232" s="65">
        <v>918100</v>
      </c>
      <c r="B232" s="66" t="s">
        <v>38</v>
      </c>
      <c r="C232" s="67">
        <v>5509100</v>
      </c>
      <c r="D232" s="67">
        <v>0</v>
      </c>
    </row>
    <row r="233" spans="1:4" s="82" customFormat="1" ht="25.5" x14ac:dyDescent="0.2">
      <c r="A233" s="62">
        <v>610000</v>
      </c>
      <c r="B233" s="68" t="s">
        <v>261</v>
      </c>
      <c r="C233" s="64">
        <f t="shared" ref="C233" si="210">C234+C238</f>
        <v>370000</v>
      </c>
      <c r="D233" s="64">
        <f t="shared" ref="D233" si="211">D234+D238</f>
        <v>0</v>
      </c>
    </row>
    <row r="234" spans="1:4" s="82" customFormat="1" ht="25.5" x14ac:dyDescent="0.2">
      <c r="A234" s="62">
        <v>611000</v>
      </c>
      <c r="B234" s="68" t="s">
        <v>262</v>
      </c>
      <c r="C234" s="64">
        <f t="shared" ref="C234" si="212">SUM(C235:C237)</f>
        <v>0</v>
      </c>
      <c r="D234" s="64">
        <f t="shared" ref="D234" si="213">SUM(D235:D237)</f>
        <v>0</v>
      </c>
    </row>
    <row r="235" spans="1:4" s="60" customFormat="1" x14ac:dyDescent="0.2">
      <c r="A235" s="73">
        <v>611100</v>
      </c>
      <c r="B235" s="66" t="s">
        <v>620</v>
      </c>
      <c r="C235" s="67">
        <v>0</v>
      </c>
      <c r="D235" s="67">
        <v>0</v>
      </c>
    </row>
    <row r="236" spans="1:4" s="60" customFormat="1" x14ac:dyDescent="0.2">
      <c r="A236" s="73">
        <v>611200</v>
      </c>
      <c r="B236" s="66" t="s">
        <v>263</v>
      </c>
      <c r="C236" s="67">
        <v>0</v>
      </c>
      <c r="D236" s="67">
        <v>0</v>
      </c>
    </row>
    <row r="237" spans="1:4" s="57" customFormat="1" x14ac:dyDescent="0.2">
      <c r="A237" s="70">
        <v>611400</v>
      </c>
      <c r="B237" s="66" t="s">
        <v>582</v>
      </c>
      <c r="C237" s="67">
        <v>0</v>
      </c>
      <c r="D237" s="67">
        <v>0</v>
      </c>
    </row>
    <row r="238" spans="1:4" s="69" customFormat="1" ht="25.5" x14ac:dyDescent="0.2">
      <c r="A238" s="83">
        <v>618000</v>
      </c>
      <c r="B238" s="83" t="s">
        <v>264</v>
      </c>
      <c r="C238" s="64">
        <f t="shared" ref="C238" si="214">C239+C240</f>
        <v>370000</v>
      </c>
      <c r="D238" s="64">
        <f t="shared" ref="D238" si="215">D239+D240</f>
        <v>0</v>
      </c>
    </row>
    <row r="239" spans="1:4" s="57" customFormat="1" x14ac:dyDescent="0.2">
      <c r="A239" s="70">
        <v>618100</v>
      </c>
      <c r="B239" s="66" t="s">
        <v>583</v>
      </c>
      <c r="C239" s="67">
        <v>370000</v>
      </c>
      <c r="D239" s="67">
        <v>0</v>
      </c>
    </row>
    <row r="240" spans="1:4" s="57" customFormat="1" ht="52.5" x14ac:dyDescent="0.2">
      <c r="A240" s="70">
        <v>618200</v>
      </c>
      <c r="B240" s="66" t="s">
        <v>621</v>
      </c>
      <c r="C240" s="67">
        <v>0</v>
      </c>
      <c r="D240" s="67">
        <v>0</v>
      </c>
    </row>
    <row r="241" spans="1:4" s="60" customFormat="1" x14ac:dyDescent="0.2">
      <c r="A241" s="65"/>
      <c r="B241" s="29" t="s">
        <v>584</v>
      </c>
      <c r="C241" s="56">
        <f t="shared" ref="C241" si="216">C242-C246</f>
        <v>130568000</v>
      </c>
      <c r="D241" s="56">
        <f t="shared" ref="D241" si="217">D242-D246</f>
        <v>0</v>
      </c>
    </row>
    <row r="242" spans="1:4" s="60" customFormat="1" x14ac:dyDescent="0.2">
      <c r="A242" s="61">
        <v>920000</v>
      </c>
      <c r="B242" s="29" t="s">
        <v>585</v>
      </c>
      <c r="C242" s="56">
        <f t="shared" ref="C242:D242" si="218">C243</f>
        <v>952477500</v>
      </c>
      <c r="D242" s="56">
        <f t="shared" si="218"/>
        <v>0</v>
      </c>
    </row>
    <row r="243" spans="1:4" s="60" customFormat="1" x14ac:dyDescent="0.2">
      <c r="A243" s="62">
        <v>921000</v>
      </c>
      <c r="B243" s="43" t="s">
        <v>555</v>
      </c>
      <c r="C243" s="64">
        <f t="shared" ref="C243" si="219">SUM(C244:C245)</f>
        <v>952477500</v>
      </c>
      <c r="D243" s="64">
        <f t="shared" ref="D243" si="220">SUM(D244:D245)</f>
        <v>0</v>
      </c>
    </row>
    <row r="244" spans="1:4" s="60" customFormat="1" x14ac:dyDescent="0.2">
      <c r="A244" s="65">
        <v>921100</v>
      </c>
      <c r="B244" s="41" t="s">
        <v>39</v>
      </c>
      <c r="C244" s="67">
        <v>951685400</v>
      </c>
      <c r="D244" s="67">
        <v>0</v>
      </c>
    </row>
    <row r="245" spans="1:4" s="60" customFormat="1" x14ac:dyDescent="0.2">
      <c r="A245" s="65">
        <v>921200</v>
      </c>
      <c r="B245" s="41" t="s">
        <v>40</v>
      </c>
      <c r="C245" s="67">
        <v>792100</v>
      </c>
      <c r="D245" s="67">
        <v>0</v>
      </c>
    </row>
    <row r="246" spans="1:4" s="82" customFormat="1" ht="25.5" x14ac:dyDescent="0.2">
      <c r="A246" s="71">
        <v>620000</v>
      </c>
      <c r="B246" s="68" t="s">
        <v>266</v>
      </c>
      <c r="C246" s="64">
        <f t="shared" ref="C246" si="221">C247+C252</f>
        <v>821909500</v>
      </c>
      <c r="D246" s="64">
        <f>D247+D252</f>
        <v>0</v>
      </c>
    </row>
    <row r="247" spans="1:4" s="82" customFormat="1" ht="25.5" x14ac:dyDescent="0.2">
      <c r="A247" s="71">
        <v>621000</v>
      </c>
      <c r="B247" s="68" t="s">
        <v>267</v>
      </c>
      <c r="C247" s="64">
        <f t="shared" ref="C247" si="222">SUM(C248:C251)</f>
        <v>821909500</v>
      </c>
      <c r="D247" s="64">
        <f t="shared" ref="D247" si="223">SUM(D248:D251)</f>
        <v>0</v>
      </c>
    </row>
    <row r="248" spans="1:4" s="57" customFormat="1" x14ac:dyDescent="0.2">
      <c r="A248" s="70">
        <v>621100</v>
      </c>
      <c r="B248" s="66" t="s">
        <v>586</v>
      </c>
      <c r="C248" s="67">
        <v>348098200</v>
      </c>
      <c r="D248" s="67">
        <v>0</v>
      </c>
    </row>
    <row r="249" spans="1:4" s="57" customFormat="1" x14ac:dyDescent="0.2">
      <c r="A249" s="70">
        <v>621300</v>
      </c>
      <c r="B249" s="66" t="s">
        <v>587</v>
      </c>
      <c r="C249" s="67">
        <v>22669700</v>
      </c>
      <c r="D249" s="67">
        <v>0</v>
      </c>
    </row>
    <row r="250" spans="1:4" s="57" customFormat="1" x14ac:dyDescent="0.2">
      <c r="A250" s="70">
        <v>621400</v>
      </c>
      <c r="B250" s="66" t="s">
        <v>273</v>
      </c>
      <c r="C250" s="67">
        <v>438043300</v>
      </c>
      <c r="D250" s="67">
        <v>0</v>
      </c>
    </row>
    <row r="251" spans="1:4" s="57" customFormat="1" x14ac:dyDescent="0.2">
      <c r="A251" s="70">
        <v>621900</v>
      </c>
      <c r="B251" s="66" t="s">
        <v>275</v>
      </c>
      <c r="C251" s="67">
        <v>13098300</v>
      </c>
      <c r="D251" s="67">
        <v>0</v>
      </c>
    </row>
    <row r="252" spans="1:4" s="69" customFormat="1" ht="25.5" x14ac:dyDescent="0.2">
      <c r="A252" s="71">
        <v>628000</v>
      </c>
      <c r="B252" s="68" t="s">
        <v>724</v>
      </c>
      <c r="C252" s="64">
        <f t="shared" ref="C252:D252" si="224">C253</f>
        <v>0</v>
      </c>
      <c r="D252" s="64">
        <f t="shared" si="224"/>
        <v>0</v>
      </c>
    </row>
    <row r="253" spans="1:4" s="57" customFormat="1" x14ac:dyDescent="0.2">
      <c r="A253" s="70">
        <v>628200</v>
      </c>
      <c r="B253" s="66" t="s">
        <v>725</v>
      </c>
      <c r="C253" s="67">
        <v>0</v>
      </c>
      <c r="D253" s="67">
        <v>0</v>
      </c>
    </row>
    <row r="254" spans="1:4" s="1" customFormat="1" ht="25.5" x14ac:dyDescent="0.2">
      <c r="A254" s="84"/>
      <c r="B254" s="29" t="s">
        <v>588</v>
      </c>
      <c r="C254" s="56">
        <f t="shared" ref="C254" si="225">C255-C264</f>
        <v>-17878299.989999995</v>
      </c>
      <c r="D254" s="56">
        <f t="shared" ref="D254" si="226">D255-D264</f>
        <v>-30533700</v>
      </c>
    </row>
    <row r="255" spans="1:4" s="60" customFormat="1" x14ac:dyDescent="0.2">
      <c r="A255" s="61">
        <v>930000</v>
      </c>
      <c r="B255" s="29" t="s">
        <v>589</v>
      </c>
      <c r="C255" s="64">
        <f t="shared" ref="C255" si="227">C256+C261</f>
        <v>34439600</v>
      </c>
      <c r="D255" s="64">
        <f t="shared" ref="D255" si="228">D256+D261</f>
        <v>59120700</v>
      </c>
    </row>
    <row r="256" spans="1:4" s="82" customFormat="1" ht="25.5" x14ac:dyDescent="0.2">
      <c r="A256" s="62">
        <v>931000</v>
      </c>
      <c r="B256" s="43" t="s">
        <v>559</v>
      </c>
      <c r="C256" s="64">
        <f t="shared" ref="C256" si="229">SUM(C257:C260)</f>
        <v>4074000</v>
      </c>
      <c r="D256" s="64">
        <f t="shared" ref="D256" si="230">SUM(D257:D260)</f>
        <v>58808800</v>
      </c>
    </row>
    <row r="257" spans="1:4" x14ac:dyDescent="0.2">
      <c r="A257" s="65">
        <v>931100</v>
      </c>
      <c r="B257" s="41" t="s">
        <v>590</v>
      </c>
      <c r="C257" s="7">
        <v>0</v>
      </c>
      <c r="D257" s="7">
        <v>1285100</v>
      </c>
    </row>
    <row r="258" spans="1:4" x14ac:dyDescent="0.2">
      <c r="A258" s="65">
        <v>931200</v>
      </c>
      <c r="B258" s="41" t="s">
        <v>691</v>
      </c>
      <c r="C258" s="7">
        <v>4040000</v>
      </c>
      <c r="D258" s="7">
        <v>57225700</v>
      </c>
    </row>
    <row r="259" spans="1:4" x14ac:dyDescent="0.2">
      <c r="A259" s="65">
        <v>931300</v>
      </c>
      <c r="B259" s="41" t="s">
        <v>694</v>
      </c>
      <c r="C259" s="7">
        <v>4000</v>
      </c>
      <c r="D259" s="7">
        <v>10000</v>
      </c>
    </row>
    <row r="260" spans="1:4" x14ac:dyDescent="0.2">
      <c r="A260" s="65">
        <v>931900</v>
      </c>
      <c r="B260" s="41" t="s">
        <v>559</v>
      </c>
      <c r="C260" s="7">
        <v>30000</v>
      </c>
      <c r="D260" s="7">
        <v>288000</v>
      </c>
    </row>
    <row r="261" spans="1:4" s="86" customFormat="1" ht="25.5" x14ac:dyDescent="0.2">
      <c r="A261" s="62">
        <v>938000</v>
      </c>
      <c r="B261" s="43" t="s">
        <v>41</v>
      </c>
      <c r="C261" s="85">
        <f t="shared" ref="C261" si="231">C262+C263</f>
        <v>30365600</v>
      </c>
      <c r="D261" s="85">
        <f t="shared" ref="D261" si="232">D262+D263</f>
        <v>311900</v>
      </c>
    </row>
    <row r="262" spans="1:4" x14ac:dyDescent="0.2">
      <c r="A262" s="65">
        <v>938100</v>
      </c>
      <c r="B262" s="41" t="s">
        <v>42</v>
      </c>
      <c r="C262" s="7">
        <v>30365600</v>
      </c>
      <c r="D262" s="7">
        <v>100000</v>
      </c>
    </row>
    <row r="263" spans="1:4" x14ac:dyDescent="0.2">
      <c r="A263" s="65">
        <v>938200</v>
      </c>
      <c r="B263" s="41" t="s">
        <v>613</v>
      </c>
      <c r="C263" s="7">
        <v>0</v>
      </c>
      <c r="D263" s="7">
        <v>211900</v>
      </c>
    </row>
    <row r="264" spans="1:4" s="86" customFormat="1" ht="25.5" x14ac:dyDescent="0.2">
      <c r="A264" s="71">
        <v>630000</v>
      </c>
      <c r="B264" s="68" t="s">
        <v>277</v>
      </c>
      <c r="C264" s="85">
        <f t="shared" ref="C264" si="233">C265+C270</f>
        <v>52317899.989999995</v>
      </c>
      <c r="D264" s="85">
        <f t="shared" ref="D264" si="234">D265+D270</f>
        <v>89654400</v>
      </c>
    </row>
    <row r="265" spans="1:4" s="86" customFormat="1" ht="25.5" x14ac:dyDescent="0.2">
      <c r="A265" s="71">
        <v>631000</v>
      </c>
      <c r="B265" s="68" t="s">
        <v>591</v>
      </c>
      <c r="C265" s="85">
        <f t="shared" ref="C265" si="235">SUM(C266:C269)</f>
        <v>19028600</v>
      </c>
      <c r="D265" s="85">
        <f t="shared" ref="D265" si="236">SUM(D266:D269)</f>
        <v>89501000</v>
      </c>
    </row>
    <row r="266" spans="1:4" x14ac:dyDescent="0.2">
      <c r="A266" s="70">
        <v>631100</v>
      </c>
      <c r="B266" s="66" t="s">
        <v>279</v>
      </c>
      <c r="C266" s="7">
        <v>855700</v>
      </c>
      <c r="D266" s="7">
        <v>1506700</v>
      </c>
    </row>
    <row r="267" spans="1:4" x14ac:dyDescent="0.2">
      <c r="A267" s="70">
        <v>631200</v>
      </c>
      <c r="B267" s="66" t="s">
        <v>280</v>
      </c>
      <c r="C267" s="7">
        <v>4040000</v>
      </c>
      <c r="D267" s="7">
        <v>86992100</v>
      </c>
    </row>
    <row r="268" spans="1:4" x14ac:dyDescent="0.2">
      <c r="A268" s="70">
        <v>631300</v>
      </c>
      <c r="B268" s="66" t="s">
        <v>622</v>
      </c>
      <c r="C268" s="7">
        <v>774000</v>
      </c>
      <c r="D268" s="7">
        <v>1400</v>
      </c>
    </row>
    <row r="269" spans="1:4" x14ac:dyDescent="0.2">
      <c r="A269" s="70">
        <v>631900</v>
      </c>
      <c r="B269" s="66" t="s">
        <v>278</v>
      </c>
      <c r="C269" s="7">
        <v>13358900</v>
      </c>
      <c r="D269" s="7">
        <v>1000800</v>
      </c>
    </row>
    <row r="270" spans="1:4" s="86" customFormat="1" ht="25.5" x14ac:dyDescent="0.2">
      <c r="A270" s="71">
        <v>638000</v>
      </c>
      <c r="B270" s="68" t="s">
        <v>284</v>
      </c>
      <c r="C270" s="85">
        <f t="shared" ref="C270" si="237">C271+C272</f>
        <v>33289299.989999998</v>
      </c>
      <c r="D270" s="85">
        <f t="shared" ref="D270" si="238">D271+D272</f>
        <v>153400</v>
      </c>
    </row>
    <row r="271" spans="1:4" x14ac:dyDescent="0.2">
      <c r="A271" s="70">
        <v>638100</v>
      </c>
      <c r="B271" s="66" t="s">
        <v>285</v>
      </c>
      <c r="C271" s="7">
        <v>27959299.989999998</v>
      </c>
      <c r="D271" s="7">
        <v>153400</v>
      </c>
    </row>
    <row r="272" spans="1:4" x14ac:dyDescent="0.2">
      <c r="A272" s="87">
        <v>638200</v>
      </c>
      <c r="B272" s="6" t="s">
        <v>286</v>
      </c>
      <c r="C272" s="7">
        <v>5330000</v>
      </c>
      <c r="D272" s="7">
        <v>0</v>
      </c>
    </row>
    <row r="273" spans="1:4" s="1" customFormat="1" ht="51" x14ac:dyDescent="0.2">
      <c r="A273" s="88" t="s">
        <v>287</v>
      </c>
      <c r="B273" s="89" t="s">
        <v>715</v>
      </c>
      <c r="C273" s="15">
        <v>0</v>
      </c>
      <c r="D273" s="15">
        <v>43612000</v>
      </c>
    </row>
    <row r="276" spans="1:4" ht="57" customHeight="1" x14ac:dyDescent="0.2">
      <c r="A276" s="209" t="s">
        <v>761</v>
      </c>
      <c r="B276" s="209"/>
      <c r="C276" s="209"/>
      <c r="D276" s="209"/>
    </row>
    <row r="278" spans="1:4" ht="102" x14ac:dyDescent="0.2">
      <c r="A278" s="90" t="s">
        <v>43</v>
      </c>
      <c r="B278" s="90" t="s">
        <v>534</v>
      </c>
      <c r="C278" s="11" t="s">
        <v>758</v>
      </c>
      <c r="D278" s="11" t="s">
        <v>740</v>
      </c>
    </row>
    <row r="279" spans="1:4" x14ac:dyDescent="0.2">
      <c r="A279" s="10">
        <v>1</v>
      </c>
      <c r="B279" s="10">
        <v>2</v>
      </c>
      <c r="C279" s="13">
        <v>3</v>
      </c>
      <c r="D279" s="13">
        <v>4</v>
      </c>
    </row>
    <row r="280" spans="1:4" x14ac:dyDescent="0.2">
      <c r="A280" s="81" t="s">
        <v>592</v>
      </c>
      <c r="B280" s="66" t="s">
        <v>593</v>
      </c>
      <c r="C280" s="8">
        <v>616353030</v>
      </c>
      <c r="D280" s="8">
        <v>145100</v>
      </c>
    </row>
    <row r="281" spans="1:4" x14ac:dyDescent="0.2">
      <c r="A281" s="81" t="s">
        <v>594</v>
      </c>
      <c r="B281" s="66" t="s">
        <v>595</v>
      </c>
      <c r="C281" s="8">
        <v>0</v>
      </c>
      <c r="D281" s="8">
        <v>0</v>
      </c>
    </row>
    <row r="282" spans="1:4" x14ac:dyDescent="0.2">
      <c r="A282" s="91" t="s">
        <v>596</v>
      </c>
      <c r="B282" s="66" t="s">
        <v>597</v>
      </c>
      <c r="C282" s="8">
        <v>403232769.99666667</v>
      </c>
      <c r="D282" s="8">
        <v>16831400</v>
      </c>
    </row>
    <row r="283" spans="1:4" x14ac:dyDescent="0.2">
      <c r="A283" s="91" t="s">
        <v>598</v>
      </c>
      <c r="B283" s="66" t="s">
        <v>599</v>
      </c>
      <c r="C283" s="8">
        <v>297795100.39999998</v>
      </c>
      <c r="D283" s="8">
        <v>153074100</v>
      </c>
    </row>
    <row r="284" spans="1:4" x14ac:dyDescent="0.2">
      <c r="A284" s="91" t="s">
        <v>600</v>
      </c>
      <c r="B284" s="66" t="s">
        <v>601</v>
      </c>
      <c r="C284" s="8">
        <v>2699200</v>
      </c>
      <c r="D284" s="8">
        <v>0</v>
      </c>
    </row>
    <row r="285" spans="1:4" x14ac:dyDescent="0.2">
      <c r="A285" s="91" t="s">
        <v>602</v>
      </c>
      <c r="B285" s="66" t="s">
        <v>603</v>
      </c>
      <c r="C285" s="8">
        <v>109935800</v>
      </c>
      <c r="D285" s="8">
        <v>0</v>
      </c>
    </row>
    <row r="286" spans="1:4" x14ac:dyDescent="0.2">
      <c r="A286" s="91" t="s">
        <v>604</v>
      </c>
      <c r="B286" s="66" t="s">
        <v>605</v>
      </c>
      <c r="C286" s="8">
        <v>359416176</v>
      </c>
      <c r="D286" s="8">
        <v>0</v>
      </c>
    </row>
    <row r="287" spans="1:4" x14ac:dyDescent="0.2">
      <c r="A287" s="91" t="s">
        <v>606</v>
      </c>
      <c r="B287" s="66" t="s">
        <v>607</v>
      </c>
      <c r="C287" s="8">
        <v>38408500</v>
      </c>
      <c r="D287" s="8">
        <v>0</v>
      </c>
    </row>
    <row r="288" spans="1:4" x14ac:dyDescent="0.2">
      <c r="A288" s="91" t="s">
        <v>608</v>
      </c>
      <c r="B288" s="66" t="s">
        <v>609</v>
      </c>
      <c r="C288" s="8">
        <v>612602000</v>
      </c>
      <c r="D288" s="8">
        <v>37530200</v>
      </c>
    </row>
    <row r="289" spans="1:4" x14ac:dyDescent="0.2">
      <c r="A289" s="91">
        <v>10</v>
      </c>
      <c r="B289" s="66" t="s">
        <v>610</v>
      </c>
      <c r="C289" s="8">
        <v>2410314723.9943151</v>
      </c>
      <c r="D289" s="8">
        <v>0</v>
      </c>
    </row>
    <row r="290" spans="1:4" s="1" customFormat="1" ht="25.5" x14ac:dyDescent="0.2">
      <c r="A290" s="208" t="s">
        <v>611</v>
      </c>
      <c r="B290" s="208"/>
      <c r="C290" s="92">
        <f t="shared" ref="C290" si="239">SUM(C280:C289)</f>
        <v>4850757300.3909817</v>
      </c>
      <c r="D290" s="92">
        <f t="shared" ref="D290" si="240">SUM(D280:D289)</f>
        <v>207580800</v>
      </c>
    </row>
  </sheetData>
  <mergeCells count="4">
    <mergeCell ref="A290:B290"/>
    <mergeCell ref="A276:D276"/>
    <mergeCell ref="A142:D142"/>
    <mergeCell ref="A72:D72"/>
  </mergeCells>
  <printOptions horizontalCentered="1"/>
  <pageMargins left="0" right="0" top="0" bottom="0" header="0" footer="0"/>
  <pageSetup paperSize="9" scale="34" firstPageNumber="4" orientation="portrait" useFirstPageNumber="1" r:id="rId1"/>
  <headerFooter>
    <oddFooter>&amp;C&amp;P</oddFooter>
  </headerFooter>
  <rowBreaks count="4" manualBreakCount="4">
    <brk id="70" max="16383" man="1"/>
    <brk id="140" max="5" man="1"/>
    <brk id="195" max="16383" man="1"/>
    <brk id="220" max="16383" man="1"/>
  </rowBreaks>
  <ignoredErrors>
    <ignoredError sqref="D290 C290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4933"/>
  <sheetViews>
    <sheetView view="pageBreakPreview" zoomScale="70" zoomScaleNormal="70" zoomScaleSheetLayoutView="70" workbookViewId="0">
      <pane xSplit="2" ySplit="4" topLeftCell="C98" activePane="bottomRight" state="frozen"/>
      <selection activeCell="J95" sqref="J95"/>
      <selection pane="topRight" activeCell="J95" sqref="J95"/>
      <selection pane="bottomLeft" activeCell="J95" sqref="J95"/>
      <selection pane="bottomRight" activeCell="J117" sqref="J117"/>
    </sheetView>
  </sheetViews>
  <sheetFormatPr defaultColWidth="9.140625" defaultRowHeight="44.1" customHeight="1" x14ac:dyDescent="0.2"/>
  <cols>
    <col min="1" max="1" width="23.85546875" style="159" customWidth="1"/>
    <col min="2" max="2" width="141" style="142" customWidth="1"/>
    <col min="3" max="4" width="33.42578125" style="135" customWidth="1"/>
    <col min="5" max="5" width="17" style="142" bestFit="1" customWidth="1"/>
    <col min="6" max="6" width="9.140625" style="142"/>
    <col min="7" max="7" width="14" style="142" bestFit="1" customWidth="1"/>
    <col min="8" max="16384" width="9.140625" style="142"/>
  </cols>
  <sheetData>
    <row r="1" spans="1:4" s="136" customFormat="1" ht="60" customHeight="1" x14ac:dyDescent="0.2">
      <c r="A1" s="133" t="s">
        <v>762</v>
      </c>
      <c r="B1" s="134"/>
      <c r="C1" s="135"/>
      <c r="D1" s="135"/>
    </row>
    <row r="2" spans="1:4" s="136" customFormat="1" ht="24.75" customHeight="1" x14ac:dyDescent="0.2">
      <c r="A2" s="137"/>
      <c r="B2" s="138"/>
      <c r="C2" s="139"/>
      <c r="D2" s="139"/>
    </row>
    <row r="3" spans="1:4" ht="117.75" customHeight="1" x14ac:dyDescent="0.2">
      <c r="A3" s="140" t="s">
        <v>43</v>
      </c>
      <c r="B3" s="140" t="s">
        <v>1</v>
      </c>
      <c r="C3" s="141" t="s">
        <v>758</v>
      </c>
      <c r="D3" s="141" t="s">
        <v>740</v>
      </c>
    </row>
    <row r="4" spans="1:4" s="145" customFormat="1" ht="24.75" customHeight="1" x14ac:dyDescent="0.2">
      <c r="A4" s="143">
        <v>1</v>
      </c>
      <c r="B4" s="144">
        <v>2</v>
      </c>
      <c r="C4" s="143">
        <v>3</v>
      </c>
      <c r="D4" s="143">
        <v>4</v>
      </c>
    </row>
    <row r="5" spans="1:4" ht="20.25" x14ac:dyDescent="0.2">
      <c r="A5" s="146"/>
      <c r="B5" s="145"/>
      <c r="C5" s="147"/>
      <c r="D5" s="147"/>
    </row>
    <row r="6" spans="1:4" ht="20.25" x14ac:dyDescent="0.2">
      <c r="A6" s="148"/>
      <c r="B6" s="149"/>
      <c r="C6" s="150"/>
      <c r="D6" s="150"/>
    </row>
    <row r="7" spans="1:4" ht="20.25" x14ac:dyDescent="0.2">
      <c r="A7" s="151"/>
      <c r="C7" s="152"/>
      <c r="D7" s="152"/>
    </row>
    <row r="8" spans="1:4" ht="20.25" x14ac:dyDescent="0.2">
      <c r="A8" s="153" t="s">
        <v>641</v>
      </c>
      <c r="B8" s="154"/>
      <c r="C8" s="152"/>
      <c r="D8" s="152"/>
    </row>
    <row r="9" spans="1:4" ht="20.25" x14ac:dyDescent="0.2">
      <c r="A9" s="155"/>
      <c r="B9" s="156" t="s">
        <v>289</v>
      </c>
      <c r="C9" s="152"/>
      <c r="D9" s="152"/>
    </row>
    <row r="10" spans="1:4" s="134" customFormat="1" ht="20.25" x14ac:dyDescent="0.2">
      <c r="A10" s="157"/>
      <c r="B10" s="154"/>
      <c r="C10" s="158"/>
      <c r="D10" s="158"/>
    </row>
    <row r="11" spans="1:4" ht="20.25" x14ac:dyDescent="0.2">
      <c r="A11" s="157"/>
      <c r="B11" s="154"/>
      <c r="C11" s="152"/>
      <c r="D11" s="152"/>
    </row>
    <row r="12" spans="1:4" s="136" customFormat="1" ht="20.25" x14ac:dyDescent="0.2">
      <c r="A12" s="159" t="s">
        <v>290</v>
      </c>
      <c r="B12" s="160"/>
      <c r="C12" s="152"/>
      <c r="D12" s="152"/>
    </row>
    <row r="13" spans="1:4" s="136" customFormat="1" ht="20.25" x14ac:dyDescent="0.2">
      <c r="A13" s="159" t="s">
        <v>291</v>
      </c>
      <c r="B13" s="160"/>
      <c r="C13" s="152"/>
      <c r="D13" s="152"/>
    </row>
    <row r="14" spans="1:4" s="136" customFormat="1" ht="20.25" x14ac:dyDescent="0.2">
      <c r="A14" s="159" t="s">
        <v>292</v>
      </c>
      <c r="B14" s="160"/>
      <c r="C14" s="152"/>
      <c r="D14" s="152"/>
    </row>
    <row r="15" spans="1:4" s="136" customFormat="1" ht="20.25" x14ac:dyDescent="0.2">
      <c r="A15" s="159" t="s">
        <v>293</v>
      </c>
      <c r="B15" s="160"/>
      <c r="C15" s="152"/>
      <c r="D15" s="152"/>
    </row>
    <row r="16" spans="1:4" s="136" customFormat="1" ht="20.25" x14ac:dyDescent="0.2">
      <c r="A16" s="159"/>
      <c r="B16" s="161"/>
      <c r="C16" s="158"/>
      <c r="D16" s="158"/>
    </row>
    <row r="17" spans="1:5" ht="20.25" x14ac:dyDescent="0.2">
      <c r="A17" s="162">
        <v>410000</v>
      </c>
      <c r="B17" s="163" t="s">
        <v>44</v>
      </c>
      <c r="C17" s="164">
        <f>C18+C23+0+0+0</f>
        <v>56325000</v>
      </c>
      <c r="D17" s="164">
        <f>D18+D23+0+0+0</f>
        <v>0</v>
      </c>
      <c r="E17" s="165"/>
    </row>
    <row r="18" spans="1:5" ht="20.25" x14ac:dyDescent="0.2">
      <c r="A18" s="162">
        <v>411000</v>
      </c>
      <c r="B18" s="163" t="s">
        <v>45</v>
      </c>
      <c r="C18" s="164">
        <f>SUM(C19:C22)</f>
        <v>3976000</v>
      </c>
      <c r="D18" s="164">
        <f>SUM(D19:D22)</f>
        <v>0</v>
      </c>
      <c r="E18" s="165"/>
    </row>
    <row r="19" spans="1:5" ht="20.25" x14ac:dyDescent="0.2">
      <c r="A19" s="166">
        <v>411100</v>
      </c>
      <c r="B19" s="160" t="s">
        <v>46</v>
      </c>
      <c r="C19" s="167">
        <f>3796600+3000</f>
        <v>3799600</v>
      </c>
      <c r="D19" s="167">
        <v>0</v>
      </c>
      <c r="E19" s="165"/>
    </row>
    <row r="20" spans="1:5" ht="20.25" x14ac:dyDescent="0.2">
      <c r="A20" s="166">
        <v>411200</v>
      </c>
      <c r="B20" s="160" t="s">
        <v>47</v>
      </c>
      <c r="C20" s="167">
        <v>120800</v>
      </c>
      <c r="D20" s="167">
        <v>0</v>
      </c>
      <c r="E20" s="165"/>
    </row>
    <row r="21" spans="1:5" ht="40.5" x14ac:dyDescent="0.2">
      <c r="A21" s="166">
        <v>411300</v>
      </c>
      <c r="B21" s="160" t="s">
        <v>48</v>
      </c>
      <c r="C21" s="167">
        <v>34600</v>
      </c>
      <c r="D21" s="167">
        <v>0</v>
      </c>
      <c r="E21" s="165"/>
    </row>
    <row r="22" spans="1:5" ht="20.25" x14ac:dyDescent="0.2">
      <c r="A22" s="166">
        <v>411400</v>
      </c>
      <c r="B22" s="160" t="s">
        <v>49</v>
      </c>
      <c r="C22" s="167">
        <v>21000</v>
      </c>
      <c r="D22" s="167">
        <v>0</v>
      </c>
      <c r="E22" s="165"/>
    </row>
    <row r="23" spans="1:5" ht="20.25" x14ac:dyDescent="0.2">
      <c r="A23" s="162">
        <v>412000</v>
      </c>
      <c r="B23" s="168" t="s">
        <v>50</v>
      </c>
      <c r="C23" s="164">
        <f>SUM(C24:C41)</f>
        <v>52349000</v>
      </c>
      <c r="D23" s="164">
        <f>SUM(D24:D41)</f>
        <v>0</v>
      </c>
      <c r="E23" s="165"/>
    </row>
    <row r="24" spans="1:5" ht="20.25" x14ac:dyDescent="0.2">
      <c r="A24" s="166">
        <v>412100</v>
      </c>
      <c r="B24" s="169" t="s">
        <v>51</v>
      </c>
      <c r="C24" s="167">
        <v>40000</v>
      </c>
      <c r="D24" s="167">
        <v>0</v>
      </c>
      <c r="E24" s="165"/>
    </row>
    <row r="25" spans="1:5" ht="20.25" x14ac:dyDescent="0.2">
      <c r="A25" s="166">
        <v>412200</v>
      </c>
      <c r="B25" s="160" t="s">
        <v>52</v>
      </c>
      <c r="C25" s="167">
        <v>280000</v>
      </c>
      <c r="D25" s="167">
        <v>0</v>
      </c>
      <c r="E25" s="165"/>
    </row>
    <row r="26" spans="1:5" ht="20.25" x14ac:dyDescent="0.2">
      <c r="A26" s="166">
        <v>412300</v>
      </c>
      <c r="B26" s="160" t="s">
        <v>53</v>
      </c>
      <c r="C26" s="167">
        <v>120000</v>
      </c>
      <c r="D26" s="167">
        <v>0</v>
      </c>
      <c r="E26" s="165"/>
    </row>
    <row r="27" spans="1:5" ht="20.25" x14ac:dyDescent="0.2">
      <c r="A27" s="166">
        <v>412400</v>
      </c>
      <c r="B27" s="160" t="s">
        <v>55</v>
      </c>
      <c r="C27" s="167">
        <v>5000</v>
      </c>
      <c r="D27" s="167">
        <v>0</v>
      </c>
      <c r="E27" s="165"/>
    </row>
    <row r="28" spans="1:5" ht="20.25" x14ac:dyDescent="0.2">
      <c r="A28" s="166">
        <v>412500</v>
      </c>
      <c r="B28" s="160" t="s">
        <v>57</v>
      </c>
      <c r="C28" s="167">
        <v>250000</v>
      </c>
      <c r="D28" s="167">
        <v>0</v>
      </c>
      <c r="E28" s="165"/>
    </row>
    <row r="29" spans="1:5" ht="20.25" x14ac:dyDescent="0.2">
      <c r="A29" s="166">
        <v>412600</v>
      </c>
      <c r="B29" s="160" t="s">
        <v>58</v>
      </c>
      <c r="C29" s="167">
        <v>280000</v>
      </c>
      <c r="D29" s="167">
        <v>0</v>
      </c>
      <c r="E29" s="165"/>
    </row>
    <row r="30" spans="1:5" ht="20.25" x14ac:dyDescent="0.2">
      <c r="A30" s="166">
        <v>412700</v>
      </c>
      <c r="B30" s="160" t="s">
        <v>60</v>
      </c>
      <c r="C30" s="167">
        <v>160000</v>
      </c>
      <c r="D30" s="167">
        <v>0</v>
      </c>
      <c r="E30" s="165"/>
    </row>
    <row r="31" spans="1:5" ht="20.25" x14ac:dyDescent="0.2">
      <c r="A31" s="166">
        <v>412800</v>
      </c>
      <c r="B31" s="169" t="s">
        <v>73</v>
      </c>
      <c r="C31" s="167">
        <v>5000</v>
      </c>
      <c r="D31" s="167">
        <v>0</v>
      </c>
      <c r="E31" s="165"/>
    </row>
    <row r="32" spans="1:5" ht="20.25" x14ac:dyDescent="0.2">
      <c r="A32" s="166">
        <v>412900</v>
      </c>
      <c r="B32" s="169" t="s">
        <v>74</v>
      </c>
      <c r="C32" s="167">
        <v>5000</v>
      </c>
      <c r="D32" s="167">
        <v>0</v>
      </c>
      <c r="E32" s="165"/>
    </row>
    <row r="33" spans="1:5" ht="20.25" x14ac:dyDescent="0.2">
      <c r="A33" s="166">
        <v>412900</v>
      </c>
      <c r="B33" s="169" t="s">
        <v>75</v>
      </c>
      <c r="C33" s="167">
        <v>410000</v>
      </c>
      <c r="D33" s="167">
        <v>0</v>
      </c>
      <c r="E33" s="165"/>
    </row>
    <row r="34" spans="1:5" ht="20.25" x14ac:dyDescent="0.2">
      <c r="A34" s="166">
        <v>412900</v>
      </c>
      <c r="B34" s="169" t="s">
        <v>76</v>
      </c>
      <c r="C34" s="167">
        <v>175000</v>
      </c>
      <c r="D34" s="167">
        <v>0</v>
      </c>
      <c r="E34" s="165"/>
    </row>
    <row r="35" spans="1:5" ht="20.25" x14ac:dyDescent="0.2">
      <c r="A35" s="166">
        <v>412900</v>
      </c>
      <c r="B35" s="169" t="s">
        <v>77</v>
      </c>
      <c r="C35" s="167">
        <v>10000</v>
      </c>
      <c r="D35" s="167">
        <v>0</v>
      </c>
      <c r="E35" s="165"/>
    </row>
    <row r="36" spans="1:5" ht="20.25" x14ac:dyDescent="0.2">
      <c r="A36" s="166">
        <v>412900</v>
      </c>
      <c r="B36" s="169" t="s">
        <v>78</v>
      </c>
      <c r="C36" s="167">
        <v>6000</v>
      </c>
      <c r="D36" s="167">
        <v>0</v>
      </c>
      <c r="E36" s="165"/>
    </row>
    <row r="37" spans="1:5" ht="20.25" x14ac:dyDescent="0.2">
      <c r="A37" s="166">
        <v>412900</v>
      </c>
      <c r="B37" s="169" t="s">
        <v>79</v>
      </c>
      <c r="C37" s="167">
        <v>100000</v>
      </c>
      <c r="D37" s="167">
        <v>0</v>
      </c>
      <c r="E37" s="165"/>
    </row>
    <row r="38" spans="1:5" ht="20.25" x14ac:dyDescent="0.2">
      <c r="A38" s="166">
        <v>412900</v>
      </c>
      <c r="B38" s="160" t="s">
        <v>80</v>
      </c>
      <c r="C38" s="167">
        <v>3000</v>
      </c>
      <c r="D38" s="167">
        <v>0</v>
      </c>
      <c r="E38" s="165"/>
    </row>
    <row r="39" spans="1:5" ht="20.25" x14ac:dyDescent="0.2">
      <c r="A39" s="166">
        <v>412900</v>
      </c>
      <c r="B39" s="160" t="s">
        <v>654</v>
      </c>
      <c r="C39" s="167">
        <v>20000000</v>
      </c>
      <c r="D39" s="167">
        <v>0</v>
      </c>
      <c r="E39" s="165"/>
    </row>
    <row r="40" spans="1:5" ht="20.25" x14ac:dyDescent="0.2">
      <c r="A40" s="166">
        <v>412900</v>
      </c>
      <c r="B40" s="160" t="s">
        <v>657</v>
      </c>
      <c r="C40" s="167">
        <v>30000000</v>
      </c>
      <c r="D40" s="167">
        <v>0</v>
      </c>
      <c r="E40" s="165"/>
    </row>
    <row r="41" spans="1:5" ht="20.25" x14ac:dyDescent="0.2">
      <c r="A41" s="166">
        <v>412900</v>
      </c>
      <c r="B41" s="160" t="s">
        <v>91</v>
      </c>
      <c r="C41" s="167">
        <v>500000</v>
      </c>
      <c r="D41" s="167">
        <v>0</v>
      </c>
      <c r="E41" s="165"/>
    </row>
    <row r="42" spans="1:5" ht="20.25" x14ac:dyDescent="0.2">
      <c r="A42" s="162">
        <v>510000</v>
      </c>
      <c r="B42" s="168" t="s">
        <v>243</v>
      </c>
      <c r="C42" s="164">
        <f t="shared" ref="C42" si="0">C43+C47</f>
        <v>113200</v>
      </c>
      <c r="D42" s="164">
        <f>D43+D47</f>
        <v>0</v>
      </c>
      <c r="E42" s="165"/>
    </row>
    <row r="43" spans="1:5" ht="20.25" x14ac:dyDescent="0.2">
      <c r="A43" s="162">
        <v>511000</v>
      </c>
      <c r="B43" s="168" t="s">
        <v>244</v>
      </c>
      <c r="C43" s="164">
        <f>SUM(C44:C46)</f>
        <v>53200</v>
      </c>
      <c r="D43" s="164">
        <f>SUM(D44:D46)</f>
        <v>0</v>
      </c>
      <c r="E43" s="165"/>
    </row>
    <row r="44" spans="1:5" ht="20.25" x14ac:dyDescent="0.2">
      <c r="A44" s="166">
        <v>511200</v>
      </c>
      <c r="B44" s="160" t="s">
        <v>246</v>
      </c>
      <c r="C44" s="167">
        <v>20000</v>
      </c>
      <c r="D44" s="167">
        <v>0</v>
      </c>
      <c r="E44" s="165"/>
    </row>
    <row r="45" spans="1:5" ht="20.25" x14ac:dyDescent="0.2">
      <c r="A45" s="166">
        <v>511300</v>
      </c>
      <c r="B45" s="160" t="s">
        <v>247</v>
      </c>
      <c r="C45" s="167">
        <v>33200</v>
      </c>
      <c r="D45" s="167">
        <v>0</v>
      </c>
      <c r="E45" s="165"/>
    </row>
    <row r="46" spans="1:5" ht="20.25" x14ac:dyDescent="0.2">
      <c r="A46" s="166">
        <v>511700</v>
      </c>
      <c r="B46" s="160" t="s">
        <v>250</v>
      </c>
      <c r="C46" s="167">
        <v>0</v>
      </c>
      <c r="D46" s="167">
        <v>0</v>
      </c>
      <c r="E46" s="165"/>
    </row>
    <row r="47" spans="1:5" ht="20.25" x14ac:dyDescent="0.2">
      <c r="A47" s="162">
        <v>516000</v>
      </c>
      <c r="B47" s="168" t="s">
        <v>256</v>
      </c>
      <c r="C47" s="164">
        <f t="shared" ref="C47" si="1">C48</f>
        <v>60000</v>
      </c>
      <c r="D47" s="164">
        <f t="shared" ref="D47" si="2">D48</f>
        <v>0</v>
      </c>
      <c r="E47" s="165"/>
    </row>
    <row r="48" spans="1:5" ht="20.25" x14ac:dyDescent="0.2">
      <c r="A48" s="166">
        <v>516100</v>
      </c>
      <c r="B48" s="160" t="s">
        <v>256</v>
      </c>
      <c r="C48" s="167">
        <v>60000</v>
      </c>
      <c r="D48" s="167">
        <v>0</v>
      </c>
      <c r="E48" s="165"/>
    </row>
    <row r="49" spans="1:5" s="170" customFormat="1" ht="20.25" x14ac:dyDescent="0.2">
      <c r="A49" s="162">
        <v>630000</v>
      </c>
      <c r="B49" s="168" t="s">
        <v>277</v>
      </c>
      <c r="C49" s="164">
        <f>0+C50</f>
        <v>50000</v>
      </c>
      <c r="D49" s="164">
        <f>0+D50</f>
        <v>0</v>
      </c>
      <c r="E49" s="165"/>
    </row>
    <row r="50" spans="1:5" s="170" customFormat="1" ht="20.25" x14ac:dyDescent="0.2">
      <c r="A50" s="162">
        <v>638000</v>
      </c>
      <c r="B50" s="168" t="s">
        <v>284</v>
      </c>
      <c r="C50" s="164">
        <f t="shared" ref="C50" si="3">C51</f>
        <v>50000</v>
      </c>
      <c r="D50" s="164">
        <f t="shared" ref="D50" si="4">D51</f>
        <v>0</v>
      </c>
      <c r="E50" s="165"/>
    </row>
    <row r="51" spans="1:5" ht="20.25" x14ac:dyDescent="0.2">
      <c r="A51" s="166">
        <v>638100</v>
      </c>
      <c r="B51" s="160" t="s">
        <v>285</v>
      </c>
      <c r="C51" s="167">
        <v>50000</v>
      </c>
      <c r="D51" s="167">
        <v>0</v>
      </c>
      <c r="E51" s="165"/>
    </row>
    <row r="52" spans="1:5" ht="20.25" x14ac:dyDescent="0.2">
      <c r="A52" s="171"/>
      <c r="B52" s="172" t="s">
        <v>294</v>
      </c>
      <c r="C52" s="173">
        <f>C17+C42+C49</f>
        <v>56488200</v>
      </c>
      <c r="D52" s="173">
        <f>D17+D42+D49</f>
        <v>0</v>
      </c>
      <c r="E52" s="165"/>
    </row>
    <row r="53" spans="1:5" s="136" customFormat="1" ht="20.25" x14ac:dyDescent="0.2">
      <c r="A53" s="146"/>
      <c r="B53" s="174"/>
      <c r="C53" s="158"/>
      <c r="D53" s="158"/>
    </row>
    <row r="54" spans="1:5" s="136" customFormat="1" ht="20.25" x14ac:dyDescent="0.2">
      <c r="A54" s="157"/>
      <c r="B54" s="154"/>
      <c r="C54" s="152"/>
      <c r="D54" s="152"/>
    </row>
    <row r="55" spans="1:5" s="136" customFormat="1" ht="20.25" x14ac:dyDescent="0.2">
      <c r="A55" s="159" t="s">
        <v>295</v>
      </c>
      <c r="B55" s="168"/>
      <c r="C55" s="152"/>
      <c r="D55" s="152"/>
    </row>
    <row r="56" spans="1:5" s="136" customFormat="1" ht="20.25" x14ac:dyDescent="0.2">
      <c r="A56" s="159" t="s">
        <v>296</v>
      </c>
      <c r="B56" s="168"/>
      <c r="C56" s="152"/>
      <c r="D56" s="152"/>
    </row>
    <row r="57" spans="1:5" s="136" customFormat="1" ht="20.25" x14ac:dyDescent="0.2">
      <c r="A57" s="159" t="s">
        <v>297</v>
      </c>
      <c r="B57" s="168"/>
      <c r="C57" s="152"/>
      <c r="D57" s="152"/>
    </row>
    <row r="58" spans="1:5" s="136" customFormat="1" ht="20.25" x14ac:dyDescent="0.2">
      <c r="A58" s="159" t="s">
        <v>293</v>
      </c>
      <c r="B58" s="168"/>
      <c r="C58" s="152"/>
      <c r="D58" s="152"/>
    </row>
    <row r="59" spans="1:5" s="136" customFormat="1" ht="20.25" x14ac:dyDescent="0.2">
      <c r="A59" s="159"/>
      <c r="B59" s="161"/>
      <c r="C59" s="158"/>
      <c r="D59" s="158"/>
    </row>
    <row r="60" spans="1:5" s="136" customFormat="1" ht="20.25" x14ac:dyDescent="0.2">
      <c r="A60" s="175">
        <v>410000</v>
      </c>
      <c r="B60" s="163" t="s">
        <v>44</v>
      </c>
      <c r="C60" s="176">
        <f>C61+C66+C81+0+C84</f>
        <v>14231300</v>
      </c>
      <c r="D60" s="176">
        <f>D61+D66+D81+0+D84</f>
        <v>0</v>
      </c>
    </row>
    <row r="61" spans="1:5" s="136" customFormat="1" ht="20.25" x14ac:dyDescent="0.2">
      <c r="A61" s="175">
        <v>411000</v>
      </c>
      <c r="B61" s="163" t="s">
        <v>45</v>
      </c>
      <c r="C61" s="176">
        <f t="shared" ref="C61" si="5">SUM(C62:C65)</f>
        <v>9495800</v>
      </c>
      <c r="D61" s="176">
        <f>SUM(D62:D65)</f>
        <v>0</v>
      </c>
    </row>
    <row r="62" spans="1:5" s="136" customFormat="1" ht="20.25" x14ac:dyDescent="0.2">
      <c r="A62" s="159">
        <v>411100</v>
      </c>
      <c r="B62" s="160" t="s">
        <v>46</v>
      </c>
      <c r="C62" s="152">
        <v>8500000</v>
      </c>
      <c r="D62" s="167">
        <v>0</v>
      </c>
    </row>
    <row r="63" spans="1:5" s="136" customFormat="1" ht="20.25" x14ac:dyDescent="0.2">
      <c r="A63" s="159">
        <v>411200</v>
      </c>
      <c r="B63" s="160" t="s">
        <v>47</v>
      </c>
      <c r="C63" s="152">
        <v>864800</v>
      </c>
      <c r="D63" s="167">
        <v>0</v>
      </c>
    </row>
    <row r="64" spans="1:5" s="136" customFormat="1" ht="40.5" x14ac:dyDescent="0.2">
      <c r="A64" s="159">
        <v>411300</v>
      </c>
      <c r="B64" s="160" t="s">
        <v>48</v>
      </c>
      <c r="C64" s="152">
        <v>65000</v>
      </c>
      <c r="D64" s="167">
        <v>0</v>
      </c>
    </row>
    <row r="65" spans="1:4" s="136" customFormat="1" ht="20.25" x14ac:dyDescent="0.2">
      <c r="A65" s="159">
        <v>411400</v>
      </c>
      <c r="B65" s="160" t="s">
        <v>49</v>
      </c>
      <c r="C65" s="152">
        <v>66000</v>
      </c>
      <c r="D65" s="167">
        <v>0</v>
      </c>
    </row>
    <row r="66" spans="1:4" s="136" customFormat="1" ht="20.25" x14ac:dyDescent="0.2">
      <c r="A66" s="175">
        <v>412000</v>
      </c>
      <c r="B66" s="168" t="s">
        <v>50</v>
      </c>
      <c r="C66" s="176">
        <f>SUM(C67:C80)</f>
        <v>4115500</v>
      </c>
      <c r="D66" s="176">
        <f>SUM(D67:D80)</f>
        <v>0</v>
      </c>
    </row>
    <row r="67" spans="1:4" s="136" customFormat="1" ht="20.25" x14ac:dyDescent="0.2">
      <c r="A67" s="159">
        <v>412200</v>
      </c>
      <c r="B67" s="160" t="s">
        <v>52</v>
      </c>
      <c r="C67" s="152">
        <v>229000</v>
      </c>
      <c r="D67" s="167">
        <v>0</v>
      </c>
    </row>
    <row r="68" spans="1:4" s="136" customFormat="1" ht="20.25" x14ac:dyDescent="0.2">
      <c r="A68" s="159">
        <v>412300</v>
      </c>
      <c r="B68" s="160" t="s">
        <v>53</v>
      </c>
      <c r="C68" s="152">
        <v>119500</v>
      </c>
      <c r="D68" s="167">
        <v>0</v>
      </c>
    </row>
    <row r="69" spans="1:4" s="136" customFormat="1" ht="20.25" x14ac:dyDescent="0.2">
      <c r="A69" s="159">
        <v>412500</v>
      </c>
      <c r="B69" s="160" t="s">
        <v>57</v>
      </c>
      <c r="C69" s="152">
        <v>180000</v>
      </c>
      <c r="D69" s="167">
        <v>0</v>
      </c>
    </row>
    <row r="70" spans="1:4" s="136" customFormat="1" ht="20.25" x14ac:dyDescent="0.2">
      <c r="A70" s="159">
        <v>412600</v>
      </c>
      <c r="B70" s="160" t="s">
        <v>58</v>
      </c>
      <c r="C70" s="152">
        <v>522000</v>
      </c>
      <c r="D70" s="167">
        <v>0</v>
      </c>
    </row>
    <row r="71" spans="1:4" s="136" customFormat="1" ht="20.25" x14ac:dyDescent="0.2">
      <c r="A71" s="159">
        <v>412600</v>
      </c>
      <c r="B71" s="160" t="s">
        <v>59</v>
      </c>
      <c r="C71" s="152">
        <v>250000</v>
      </c>
      <c r="D71" s="167">
        <v>0</v>
      </c>
    </row>
    <row r="72" spans="1:4" s="136" customFormat="1" ht="20.25" x14ac:dyDescent="0.2">
      <c r="A72" s="159">
        <v>412700</v>
      </c>
      <c r="B72" s="160" t="s">
        <v>60</v>
      </c>
      <c r="C72" s="152">
        <v>341000</v>
      </c>
      <c r="D72" s="167">
        <v>0</v>
      </c>
    </row>
    <row r="73" spans="1:4" s="136" customFormat="1" ht="20.25" x14ac:dyDescent="0.2">
      <c r="A73" s="159">
        <v>412800</v>
      </c>
      <c r="B73" s="160" t="s">
        <v>73</v>
      </c>
      <c r="C73" s="152">
        <v>7000</v>
      </c>
      <c r="D73" s="167">
        <v>0</v>
      </c>
    </row>
    <row r="74" spans="1:4" s="136" customFormat="1" ht="20.25" x14ac:dyDescent="0.2">
      <c r="A74" s="159">
        <v>412900</v>
      </c>
      <c r="B74" s="169" t="s">
        <v>74</v>
      </c>
      <c r="C74" s="152">
        <v>10000</v>
      </c>
      <c r="D74" s="167">
        <v>0</v>
      </c>
    </row>
    <row r="75" spans="1:4" s="136" customFormat="1" ht="20.25" x14ac:dyDescent="0.2">
      <c r="A75" s="159">
        <v>412900</v>
      </c>
      <c r="B75" s="160" t="s">
        <v>86</v>
      </c>
      <c r="C75" s="152">
        <v>1800000</v>
      </c>
      <c r="D75" s="167">
        <v>0</v>
      </c>
    </row>
    <row r="76" spans="1:4" s="136" customFormat="1" ht="20.25" x14ac:dyDescent="0.2">
      <c r="A76" s="159">
        <v>412900</v>
      </c>
      <c r="B76" s="160" t="s">
        <v>75</v>
      </c>
      <c r="C76" s="152">
        <v>350000</v>
      </c>
      <c r="D76" s="167">
        <v>0</v>
      </c>
    </row>
    <row r="77" spans="1:4" s="136" customFormat="1" ht="20.25" x14ac:dyDescent="0.2">
      <c r="A77" s="159">
        <v>412900</v>
      </c>
      <c r="B77" s="169" t="s">
        <v>76</v>
      </c>
      <c r="C77" s="152">
        <v>165000</v>
      </c>
      <c r="D77" s="167">
        <v>0</v>
      </c>
    </row>
    <row r="78" spans="1:4" s="136" customFormat="1" ht="20.25" x14ac:dyDescent="0.2">
      <c r="A78" s="159">
        <v>412900</v>
      </c>
      <c r="B78" s="169" t="s">
        <v>77</v>
      </c>
      <c r="C78" s="152">
        <v>27000</v>
      </c>
      <c r="D78" s="167">
        <v>0</v>
      </c>
    </row>
    <row r="79" spans="1:4" s="136" customFormat="1" ht="20.25" x14ac:dyDescent="0.2">
      <c r="A79" s="159">
        <v>412900</v>
      </c>
      <c r="B79" s="160" t="s">
        <v>78</v>
      </c>
      <c r="C79" s="152">
        <v>15000</v>
      </c>
      <c r="D79" s="167">
        <v>0</v>
      </c>
    </row>
    <row r="80" spans="1:4" s="136" customFormat="1" ht="20.25" x14ac:dyDescent="0.2">
      <c r="A80" s="159">
        <v>412900</v>
      </c>
      <c r="B80" s="160" t="s">
        <v>92</v>
      </c>
      <c r="C80" s="152">
        <v>100000</v>
      </c>
      <c r="D80" s="167">
        <v>0</v>
      </c>
    </row>
    <row r="81" spans="1:4" s="136" customFormat="1" ht="20.25" x14ac:dyDescent="0.2">
      <c r="A81" s="175">
        <v>415000</v>
      </c>
      <c r="B81" s="168" t="s">
        <v>119</v>
      </c>
      <c r="C81" s="176">
        <f t="shared" ref="C81" si="6">SUM(C82:C83)</f>
        <v>570000</v>
      </c>
      <c r="D81" s="176">
        <f>SUM(D82:D83)</f>
        <v>0</v>
      </c>
    </row>
    <row r="82" spans="1:4" s="136" customFormat="1" ht="20.25" x14ac:dyDescent="0.2">
      <c r="A82" s="159">
        <v>415200</v>
      </c>
      <c r="B82" s="160" t="s">
        <v>125</v>
      </c>
      <c r="C82" s="152">
        <v>500000</v>
      </c>
      <c r="D82" s="167">
        <v>0</v>
      </c>
    </row>
    <row r="83" spans="1:4" s="136" customFormat="1" ht="20.25" x14ac:dyDescent="0.2">
      <c r="A83" s="159">
        <v>415200</v>
      </c>
      <c r="B83" s="160" t="s">
        <v>123</v>
      </c>
      <c r="C83" s="152">
        <v>70000</v>
      </c>
      <c r="D83" s="167">
        <v>0</v>
      </c>
    </row>
    <row r="84" spans="1:4" s="177" customFormat="1" ht="20.25" x14ac:dyDescent="0.2">
      <c r="A84" s="162">
        <v>416000</v>
      </c>
      <c r="B84" s="168" t="s">
        <v>167</v>
      </c>
      <c r="C84" s="176">
        <f t="shared" ref="C84" si="7">C85</f>
        <v>50000</v>
      </c>
      <c r="D84" s="176">
        <f t="shared" ref="D84" si="8">D85</f>
        <v>0</v>
      </c>
    </row>
    <row r="85" spans="1:4" s="136" customFormat="1" ht="20.25" x14ac:dyDescent="0.2">
      <c r="A85" s="166">
        <v>416100</v>
      </c>
      <c r="B85" s="160" t="s">
        <v>168</v>
      </c>
      <c r="C85" s="152">
        <v>50000</v>
      </c>
      <c r="D85" s="167">
        <v>0</v>
      </c>
    </row>
    <row r="86" spans="1:4" s="177" customFormat="1" ht="20.25" x14ac:dyDescent="0.2">
      <c r="A86" s="175">
        <v>480000</v>
      </c>
      <c r="B86" s="168" t="s">
        <v>200</v>
      </c>
      <c r="C86" s="176">
        <f t="shared" ref="C86:C87" si="9">C87</f>
        <v>2000</v>
      </c>
      <c r="D86" s="176">
        <f t="shared" ref="D86:D87" si="10">D87</f>
        <v>0</v>
      </c>
    </row>
    <row r="87" spans="1:4" s="177" customFormat="1" ht="20.25" x14ac:dyDescent="0.2">
      <c r="A87" s="175">
        <v>488000</v>
      </c>
      <c r="B87" s="168" t="s">
        <v>31</v>
      </c>
      <c r="C87" s="176">
        <f t="shared" si="9"/>
        <v>2000</v>
      </c>
      <c r="D87" s="176">
        <f t="shared" si="10"/>
        <v>0</v>
      </c>
    </row>
    <row r="88" spans="1:4" s="136" customFormat="1" ht="20.25" x14ac:dyDescent="0.2">
      <c r="A88" s="159">
        <v>488100</v>
      </c>
      <c r="B88" s="160" t="s">
        <v>31</v>
      </c>
      <c r="C88" s="152">
        <v>2000</v>
      </c>
      <c r="D88" s="167">
        <v>0</v>
      </c>
    </row>
    <row r="89" spans="1:4" s="136" customFormat="1" ht="20.25" x14ac:dyDescent="0.2">
      <c r="A89" s="175">
        <v>510000</v>
      </c>
      <c r="B89" s="168" t="s">
        <v>243</v>
      </c>
      <c r="C89" s="176">
        <f>C90+C94+0+0</f>
        <v>626000</v>
      </c>
      <c r="D89" s="176">
        <f>D90+D94+0+0</f>
        <v>0</v>
      </c>
    </row>
    <row r="90" spans="1:4" s="136" customFormat="1" ht="20.25" x14ac:dyDescent="0.2">
      <c r="A90" s="175">
        <v>511000</v>
      </c>
      <c r="B90" s="168" t="s">
        <v>244</v>
      </c>
      <c r="C90" s="176">
        <f>SUM(C91:C93)</f>
        <v>584000</v>
      </c>
      <c r="D90" s="176">
        <f>SUM(D91:D93)</f>
        <v>0</v>
      </c>
    </row>
    <row r="91" spans="1:4" s="136" customFormat="1" ht="20.25" x14ac:dyDescent="0.2">
      <c r="A91" s="159">
        <v>511200</v>
      </c>
      <c r="B91" s="160" t="s">
        <v>246</v>
      </c>
      <c r="C91" s="152">
        <v>0</v>
      </c>
      <c r="D91" s="167">
        <v>0</v>
      </c>
    </row>
    <row r="92" spans="1:4" s="136" customFormat="1" ht="20.25" x14ac:dyDescent="0.2">
      <c r="A92" s="159">
        <v>511300</v>
      </c>
      <c r="B92" s="160" t="s">
        <v>247</v>
      </c>
      <c r="C92" s="152">
        <v>464000</v>
      </c>
      <c r="D92" s="167">
        <v>0</v>
      </c>
    </row>
    <row r="93" spans="1:4" s="136" customFormat="1" ht="20.25" x14ac:dyDescent="0.2">
      <c r="A93" s="159">
        <v>511700</v>
      </c>
      <c r="B93" s="160" t="s">
        <v>250</v>
      </c>
      <c r="C93" s="152">
        <v>120000</v>
      </c>
      <c r="D93" s="167">
        <v>0</v>
      </c>
    </row>
    <row r="94" spans="1:4" s="136" customFormat="1" ht="20.25" x14ac:dyDescent="0.2">
      <c r="A94" s="175">
        <v>516000</v>
      </c>
      <c r="B94" s="168" t="s">
        <v>256</v>
      </c>
      <c r="C94" s="176">
        <f t="shared" ref="C94" si="11">C95</f>
        <v>42000</v>
      </c>
      <c r="D94" s="176">
        <f t="shared" ref="D94" si="12">D95</f>
        <v>0</v>
      </c>
    </row>
    <row r="95" spans="1:4" s="136" customFormat="1" ht="20.25" x14ac:dyDescent="0.2">
      <c r="A95" s="159">
        <v>516100</v>
      </c>
      <c r="B95" s="160" t="s">
        <v>256</v>
      </c>
      <c r="C95" s="152">
        <v>42000</v>
      </c>
      <c r="D95" s="167">
        <v>0</v>
      </c>
    </row>
    <row r="96" spans="1:4" s="177" customFormat="1" ht="20.25" x14ac:dyDescent="0.2">
      <c r="A96" s="175">
        <v>630000</v>
      </c>
      <c r="B96" s="168" t="s">
        <v>277</v>
      </c>
      <c r="C96" s="176">
        <f>C97+0</f>
        <v>129500</v>
      </c>
      <c r="D96" s="176">
        <f>D97+0</f>
        <v>0</v>
      </c>
    </row>
    <row r="97" spans="1:4" s="177" customFormat="1" ht="20.25" x14ac:dyDescent="0.2">
      <c r="A97" s="175">
        <v>638000</v>
      </c>
      <c r="B97" s="168" t="s">
        <v>284</v>
      </c>
      <c r="C97" s="176">
        <f t="shared" ref="C97" si="13">C98</f>
        <v>129500</v>
      </c>
      <c r="D97" s="176">
        <f t="shared" ref="D97" si="14">D98</f>
        <v>0</v>
      </c>
    </row>
    <row r="98" spans="1:4" s="136" customFormat="1" ht="20.25" x14ac:dyDescent="0.2">
      <c r="A98" s="159">
        <v>638100</v>
      </c>
      <c r="B98" s="160" t="s">
        <v>285</v>
      </c>
      <c r="C98" s="152">
        <v>129500</v>
      </c>
      <c r="D98" s="167">
        <v>0</v>
      </c>
    </row>
    <row r="99" spans="1:4" s="136" customFormat="1" ht="20.25" x14ac:dyDescent="0.2">
      <c r="A99" s="143"/>
      <c r="B99" s="172" t="s">
        <v>294</v>
      </c>
      <c r="C99" s="178">
        <f>C60+C89+C96+C86</f>
        <v>14988800</v>
      </c>
      <c r="D99" s="178">
        <f>D60+D89+D96+D86</f>
        <v>0</v>
      </c>
    </row>
    <row r="100" spans="1:4" s="136" customFormat="1" ht="20.25" x14ac:dyDescent="0.2">
      <c r="A100" s="146"/>
      <c r="B100" s="154"/>
      <c r="C100" s="152"/>
      <c r="D100" s="152"/>
    </row>
    <row r="101" spans="1:4" s="136" customFormat="1" ht="20.25" x14ac:dyDescent="0.2">
      <c r="A101" s="157"/>
      <c r="B101" s="154"/>
      <c r="C101" s="152"/>
      <c r="D101" s="152"/>
    </row>
    <row r="102" spans="1:4" s="136" customFormat="1" ht="20.25" x14ac:dyDescent="0.2">
      <c r="A102" s="159" t="s">
        <v>298</v>
      </c>
      <c r="B102" s="168"/>
      <c r="C102" s="152"/>
      <c r="D102" s="152"/>
    </row>
    <row r="103" spans="1:4" s="136" customFormat="1" ht="20.25" x14ac:dyDescent="0.2">
      <c r="A103" s="159" t="s">
        <v>296</v>
      </c>
      <c r="B103" s="168"/>
      <c r="C103" s="152"/>
      <c r="D103" s="152"/>
    </row>
    <row r="104" spans="1:4" s="136" customFormat="1" ht="20.25" x14ac:dyDescent="0.2">
      <c r="A104" s="159" t="s">
        <v>299</v>
      </c>
      <c r="B104" s="168"/>
      <c r="C104" s="152"/>
      <c r="D104" s="152"/>
    </row>
    <row r="105" spans="1:4" s="136" customFormat="1" ht="20.25" x14ac:dyDescent="0.2">
      <c r="A105" s="159" t="s">
        <v>293</v>
      </c>
      <c r="B105" s="168"/>
      <c r="C105" s="152"/>
      <c r="D105" s="152"/>
    </row>
    <row r="106" spans="1:4" s="136" customFormat="1" ht="20.25" x14ac:dyDescent="0.2">
      <c r="A106" s="159"/>
      <c r="B106" s="161"/>
      <c r="C106" s="158"/>
      <c r="D106" s="158"/>
    </row>
    <row r="107" spans="1:4" s="136" customFormat="1" ht="20.25" x14ac:dyDescent="0.2">
      <c r="A107" s="175">
        <v>410000</v>
      </c>
      <c r="B107" s="163" t="s">
        <v>44</v>
      </c>
      <c r="C107" s="176">
        <f>C108+C113+C125+C127</f>
        <v>4253000</v>
      </c>
      <c r="D107" s="176">
        <f>D108+D113+D125+D127</f>
        <v>0</v>
      </c>
    </row>
    <row r="108" spans="1:4" s="136" customFormat="1" ht="20.25" x14ac:dyDescent="0.2">
      <c r="A108" s="175">
        <v>411000</v>
      </c>
      <c r="B108" s="163" t="s">
        <v>45</v>
      </c>
      <c r="C108" s="176">
        <f t="shared" ref="C108" si="15">SUM(C109:C112)</f>
        <v>3570000</v>
      </c>
      <c r="D108" s="176">
        <f>SUM(D109:D112)</f>
        <v>0</v>
      </c>
    </row>
    <row r="109" spans="1:4" s="136" customFormat="1" ht="20.25" x14ac:dyDescent="0.2">
      <c r="A109" s="159">
        <v>411100</v>
      </c>
      <c r="B109" s="160" t="s">
        <v>46</v>
      </c>
      <c r="C109" s="152">
        <v>3300000</v>
      </c>
      <c r="D109" s="167">
        <v>0</v>
      </c>
    </row>
    <row r="110" spans="1:4" s="136" customFormat="1" ht="20.25" x14ac:dyDescent="0.2">
      <c r="A110" s="159">
        <v>411200</v>
      </c>
      <c r="B110" s="160" t="s">
        <v>47</v>
      </c>
      <c r="C110" s="152">
        <v>210000</v>
      </c>
      <c r="D110" s="167">
        <v>0</v>
      </c>
    </row>
    <row r="111" spans="1:4" s="136" customFormat="1" ht="40.5" x14ac:dyDescent="0.2">
      <c r="A111" s="159">
        <v>411300</v>
      </c>
      <c r="B111" s="160" t="s">
        <v>48</v>
      </c>
      <c r="C111" s="152">
        <v>25000</v>
      </c>
      <c r="D111" s="167">
        <v>0</v>
      </c>
    </row>
    <row r="112" spans="1:4" s="136" customFormat="1" ht="20.25" x14ac:dyDescent="0.2">
      <c r="A112" s="159">
        <v>411400</v>
      </c>
      <c r="B112" s="160" t="s">
        <v>49</v>
      </c>
      <c r="C112" s="152">
        <v>35000</v>
      </c>
      <c r="D112" s="167">
        <v>0</v>
      </c>
    </row>
    <row r="113" spans="1:4" s="136" customFormat="1" ht="20.25" x14ac:dyDescent="0.2">
      <c r="A113" s="175">
        <v>412000</v>
      </c>
      <c r="B113" s="168" t="s">
        <v>50</v>
      </c>
      <c r="C113" s="176">
        <f t="shared" ref="C113" si="16">SUM(C114:C124)</f>
        <v>493000</v>
      </c>
      <c r="D113" s="176">
        <f>SUM(D114:D124)</f>
        <v>0</v>
      </c>
    </row>
    <row r="114" spans="1:4" s="136" customFormat="1" ht="20.25" x14ac:dyDescent="0.2">
      <c r="A114" s="159">
        <v>412200</v>
      </c>
      <c r="B114" s="160" t="s">
        <v>52</v>
      </c>
      <c r="C114" s="152">
        <v>14000</v>
      </c>
      <c r="D114" s="167">
        <v>0</v>
      </c>
    </row>
    <row r="115" spans="1:4" s="136" customFormat="1" ht="20.25" x14ac:dyDescent="0.2">
      <c r="A115" s="159">
        <v>412300</v>
      </c>
      <c r="B115" s="160" t="s">
        <v>53</v>
      </c>
      <c r="C115" s="152">
        <v>39000</v>
      </c>
      <c r="D115" s="167">
        <v>0</v>
      </c>
    </row>
    <row r="116" spans="1:4" s="136" customFormat="1" ht="20.25" x14ac:dyDescent="0.2">
      <c r="A116" s="159">
        <v>412500</v>
      </c>
      <c r="B116" s="160" t="s">
        <v>57</v>
      </c>
      <c r="C116" s="152">
        <v>30000</v>
      </c>
      <c r="D116" s="167">
        <v>0</v>
      </c>
    </row>
    <row r="117" spans="1:4" s="136" customFormat="1" ht="20.25" x14ac:dyDescent="0.2">
      <c r="A117" s="159">
        <v>412600</v>
      </c>
      <c r="B117" s="160" t="s">
        <v>58</v>
      </c>
      <c r="C117" s="152">
        <v>70000</v>
      </c>
      <c r="D117" s="167">
        <v>0</v>
      </c>
    </row>
    <row r="118" spans="1:4" s="136" customFormat="1" ht="20.25" x14ac:dyDescent="0.2">
      <c r="A118" s="159">
        <v>412700</v>
      </c>
      <c r="B118" s="160" t="s">
        <v>60</v>
      </c>
      <c r="C118" s="152">
        <v>15000</v>
      </c>
      <c r="D118" s="167">
        <v>0</v>
      </c>
    </row>
    <row r="119" spans="1:4" s="136" customFormat="1" ht="20.25" x14ac:dyDescent="0.2">
      <c r="A119" s="159">
        <v>412900</v>
      </c>
      <c r="B119" s="169" t="s">
        <v>74</v>
      </c>
      <c r="C119" s="152">
        <v>1500</v>
      </c>
      <c r="D119" s="167">
        <v>0</v>
      </c>
    </row>
    <row r="120" spans="1:4" s="136" customFormat="1" ht="20.25" x14ac:dyDescent="0.2">
      <c r="A120" s="159">
        <v>412900</v>
      </c>
      <c r="B120" s="169" t="s">
        <v>87</v>
      </c>
      <c r="C120" s="152">
        <v>280000</v>
      </c>
      <c r="D120" s="167">
        <v>0</v>
      </c>
    </row>
    <row r="121" spans="1:4" s="136" customFormat="1" ht="20.25" x14ac:dyDescent="0.2">
      <c r="A121" s="159">
        <v>412900</v>
      </c>
      <c r="B121" s="169" t="s">
        <v>76</v>
      </c>
      <c r="C121" s="152">
        <v>24000</v>
      </c>
      <c r="D121" s="167">
        <v>0</v>
      </c>
    </row>
    <row r="122" spans="1:4" s="136" customFormat="1" ht="20.25" x14ac:dyDescent="0.2">
      <c r="A122" s="159">
        <v>412900</v>
      </c>
      <c r="B122" s="169" t="s">
        <v>77</v>
      </c>
      <c r="C122" s="152">
        <v>6000</v>
      </c>
      <c r="D122" s="167">
        <v>0</v>
      </c>
    </row>
    <row r="123" spans="1:4" s="136" customFormat="1" ht="20.25" x14ac:dyDescent="0.2">
      <c r="A123" s="159">
        <v>412900</v>
      </c>
      <c r="B123" s="169" t="s">
        <v>78</v>
      </c>
      <c r="C123" s="152">
        <v>7000</v>
      </c>
      <c r="D123" s="167">
        <v>0</v>
      </c>
    </row>
    <row r="124" spans="1:4" s="136" customFormat="1" ht="20.25" x14ac:dyDescent="0.2">
      <c r="A124" s="159">
        <v>412900</v>
      </c>
      <c r="B124" s="160" t="s">
        <v>80</v>
      </c>
      <c r="C124" s="152">
        <v>6500</v>
      </c>
      <c r="D124" s="167">
        <v>0</v>
      </c>
    </row>
    <row r="125" spans="1:4" s="136" customFormat="1" ht="20.25" x14ac:dyDescent="0.2">
      <c r="A125" s="175">
        <v>415000</v>
      </c>
      <c r="B125" s="168" t="s">
        <v>119</v>
      </c>
      <c r="C125" s="176">
        <f>SUM(C126:C126)</f>
        <v>175000</v>
      </c>
      <c r="D125" s="176">
        <f>SUM(D126:D126)</f>
        <v>0</v>
      </c>
    </row>
    <row r="126" spans="1:4" s="136" customFormat="1" ht="20.25" x14ac:dyDescent="0.2">
      <c r="A126" s="159">
        <v>415200</v>
      </c>
      <c r="B126" s="160" t="s">
        <v>126</v>
      </c>
      <c r="C126" s="152">
        <v>175000</v>
      </c>
      <c r="D126" s="167">
        <v>0</v>
      </c>
    </row>
    <row r="127" spans="1:4" s="177" customFormat="1" ht="40.5" x14ac:dyDescent="0.2">
      <c r="A127" s="175">
        <v>418000</v>
      </c>
      <c r="B127" s="168" t="s">
        <v>196</v>
      </c>
      <c r="C127" s="176">
        <f t="shared" ref="C127" si="17">C128</f>
        <v>15000</v>
      </c>
      <c r="D127" s="176">
        <f t="shared" ref="D127" si="18">D128</f>
        <v>0</v>
      </c>
    </row>
    <row r="128" spans="1:4" s="136" customFormat="1" ht="20.25" x14ac:dyDescent="0.2">
      <c r="A128" s="179">
        <v>418400</v>
      </c>
      <c r="B128" s="160" t="s">
        <v>198</v>
      </c>
      <c r="C128" s="152">
        <v>15000</v>
      </c>
      <c r="D128" s="167">
        <v>0</v>
      </c>
    </row>
    <row r="129" spans="1:4" s="177" customFormat="1" ht="20.25" x14ac:dyDescent="0.2">
      <c r="A129" s="175">
        <v>480000</v>
      </c>
      <c r="B129" s="168" t="s">
        <v>200</v>
      </c>
      <c r="C129" s="176">
        <f t="shared" ref="C129:C130" si="19">C130</f>
        <v>4000</v>
      </c>
      <c r="D129" s="176">
        <f t="shared" ref="D129:D130" si="20">D130</f>
        <v>0</v>
      </c>
    </row>
    <row r="130" spans="1:4" s="177" customFormat="1" ht="20.25" x14ac:dyDescent="0.2">
      <c r="A130" s="175">
        <v>488000</v>
      </c>
      <c r="B130" s="168" t="s">
        <v>31</v>
      </c>
      <c r="C130" s="176">
        <f t="shared" si="19"/>
        <v>4000</v>
      </c>
      <c r="D130" s="176">
        <f t="shared" si="20"/>
        <v>0</v>
      </c>
    </row>
    <row r="131" spans="1:4" s="136" customFormat="1" ht="20.25" x14ac:dyDescent="0.2">
      <c r="A131" s="159">
        <v>488100</v>
      </c>
      <c r="B131" s="160" t="s">
        <v>31</v>
      </c>
      <c r="C131" s="152">
        <v>4000</v>
      </c>
      <c r="D131" s="167">
        <v>0</v>
      </c>
    </row>
    <row r="132" spans="1:4" s="136" customFormat="1" ht="20.25" x14ac:dyDescent="0.2">
      <c r="A132" s="175">
        <v>510000</v>
      </c>
      <c r="B132" s="168" t="s">
        <v>243</v>
      </c>
      <c r="C132" s="176">
        <f t="shared" ref="C132" si="21">C133+C135+C137</f>
        <v>107000</v>
      </c>
      <c r="D132" s="176">
        <f t="shared" ref="D132" si="22">D133+D135+D137</f>
        <v>0</v>
      </c>
    </row>
    <row r="133" spans="1:4" s="136" customFormat="1" ht="20.25" x14ac:dyDescent="0.2">
      <c r="A133" s="175">
        <v>511000</v>
      </c>
      <c r="B133" s="168" t="s">
        <v>244</v>
      </c>
      <c r="C133" s="176">
        <f t="shared" ref="C133" si="23">SUM(C134:C134)</f>
        <v>100000</v>
      </c>
      <c r="D133" s="176">
        <f t="shared" ref="D133" si="24">SUM(D134:D134)</f>
        <v>0</v>
      </c>
    </row>
    <row r="134" spans="1:4" s="136" customFormat="1" ht="20.25" x14ac:dyDescent="0.2">
      <c r="A134" s="159">
        <v>511300</v>
      </c>
      <c r="B134" s="160" t="s">
        <v>247</v>
      </c>
      <c r="C134" s="152">
        <v>100000</v>
      </c>
      <c r="D134" s="167">
        <v>0</v>
      </c>
    </row>
    <row r="135" spans="1:4" s="136" customFormat="1" ht="20.25" x14ac:dyDescent="0.2">
      <c r="A135" s="175">
        <v>516000</v>
      </c>
      <c r="B135" s="168" t="s">
        <v>256</v>
      </c>
      <c r="C135" s="176">
        <f t="shared" ref="C135" si="25">C136</f>
        <v>7000</v>
      </c>
      <c r="D135" s="176">
        <f t="shared" ref="D135" si="26">D136</f>
        <v>0</v>
      </c>
    </row>
    <row r="136" spans="1:4" s="136" customFormat="1" ht="20.25" x14ac:dyDescent="0.2">
      <c r="A136" s="159">
        <v>516100</v>
      </c>
      <c r="B136" s="160" t="s">
        <v>256</v>
      </c>
      <c r="C136" s="152">
        <v>7000</v>
      </c>
      <c r="D136" s="167">
        <v>0</v>
      </c>
    </row>
    <row r="137" spans="1:4" s="177" customFormat="1" ht="20.25" x14ac:dyDescent="0.2">
      <c r="A137" s="180">
        <v>518000</v>
      </c>
      <c r="B137" s="168" t="s">
        <v>257</v>
      </c>
      <c r="C137" s="176">
        <f t="shared" ref="C137" si="27">C138</f>
        <v>0</v>
      </c>
      <c r="D137" s="176">
        <f t="shared" ref="D137" si="28">D138</f>
        <v>0</v>
      </c>
    </row>
    <row r="138" spans="1:4" s="136" customFormat="1" ht="20.25" x14ac:dyDescent="0.2">
      <c r="A138" s="159">
        <v>518100</v>
      </c>
      <c r="B138" s="160" t="s">
        <v>257</v>
      </c>
      <c r="C138" s="152">
        <v>0</v>
      </c>
      <c r="D138" s="167">
        <v>0</v>
      </c>
    </row>
    <row r="139" spans="1:4" s="177" customFormat="1" ht="20.25" x14ac:dyDescent="0.2">
      <c r="A139" s="175">
        <v>630000</v>
      </c>
      <c r="B139" s="168" t="s">
        <v>277</v>
      </c>
      <c r="C139" s="176">
        <f>C140+0</f>
        <v>35000</v>
      </c>
      <c r="D139" s="176">
        <f>D140+0</f>
        <v>0</v>
      </c>
    </row>
    <row r="140" spans="1:4" s="177" customFormat="1" ht="20.25" x14ac:dyDescent="0.2">
      <c r="A140" s="175">
        <v>638000</v>
      </c>
      <c r="B140" s="168" t="s">
        <v>284</v>
      </c>
      <c r="C140" s="176">
        <f t="shared" ref="C140" si="29">C141</f>
        <v>35000</v>
      </c>
      <c r="D140" s="176">
        <f t="shared" ref="D140" si="30">D141</f>
        <v>0</v>
      </c>
    </row>
    <row r="141" spans="1:4" s="136" customFormat="1" ht="20.25" x14ac:dyDescent="0.2">
      <c r="A141" s="159">
        <v>638100</v>
      </c>
      <c r="B141" s="160" t="s">
        <v>285</v>
      </c>
      <c r="C141" s="152">
        <v>35000</v>
      </c>
      <c r="D141" s="167">
        <v>0</v>
      </c>
    </row>
    <row r="142" spans="1:4" s="136" customFormat="1" ht="20.25" x14ac:dyDescent="0.2">
      <c r="A142" s="143"/>
      <c r="B142" s="172" t="s">
        <v>294</v>
      </c>
      <c r="C142" s="178">
        <f>C107+C132+C139+C129</f>
        <v>4399000</v>
      </c>
      <c r="D142" s="178">
        <f>D107+D132+D139+D129</f>
        <v>0</v>
      </c>
    </row>
    <row r="143" spans="1:4" s="136" customFormat="1" ht="20.25" x14ac:dyDescent="0.2">
      <c r="A143" s="146"/>
      <c r="B143" s="154"/>
      <c r="C143" s="158"/>
      <c r="D143" s="158"/>
    </row>
    <row r="144" spans="1:4" s="136" customFormat="1" ht="20.25" x14ac:dyDescent="0.2">
      <c r="A144" s="157"/>
      <c r="B144" s="154"/>
      <c r="C144" s="152"/>
      <c r="D144" s="152"/>
    </row>
    <row r="145" spans="1:4" s="136" customFormat="1" ht="20.25" x14ac:dyDescent="0.2">
      <c r="A145" s="159" t="s">
        <v>300</v>
      </c>
      <c r="B145" s="168"/>
      <c r="C145" s="152"/>
      <c r="D145" s="152"/>
    </row>
    <row r="146" spans="1:4" s="136" customFormat="1" ht="20.25" x14ac:dyDescent="0.2">
      <c r="A146" s="159" t="s">
        <v>301</v>
      </c>
      <c r="B146" s="168"/>
      <c r="C146" s="152"/>
      <c r="D146" s="152"/>
    </row>
    <row r="147" spans="1:4" s="136" customFormat="1" ht="20.25" x14ac:dyDescent="0.2">
      <c r="A147" s="159" t="s">
        <v>302</v>
      </c>
      <c r="B147" s="168"/>
      <c r="C147" s="152"/>
      <c r="D147" s="152"/>
    </row>
    <row r="148" spans="1:4" s="136" customFormat="1" ht="20.25" x14ac:dyDescent="0.2">
      <c r="A148" s="159" t="s">
        <v>293</v>
      </c>
      <c r="B148" s="168"/>
      <c r="C148" s="152"/>
      <c r="D148" s="152"/>
    </row>
    <row r="149" spans="1:4" s="136" customFormat="1" ht="20.25" x14ac:dyDescent="0.2">
      <c r="A149" s="159"/>
      <c r="B149" s="161"/>
      <c r="C149" s="158"/>
      <c r="D149" s="158"/>
    </row>
    <row r="150" spans="1:4" s="136" customFormat="1" ht="20.25" x14ac:dyDescent="0.2">
      <c r="A150" s="175">
        <v>410000</v>
      </c>
      <c r="B150" s="163" t="s">
        <v>44</v>
      </c>
      <c r="C150" s="176">
        <f t="shared" ref="C150" si="31">C151+C156</f>
        <v>494400</v>
      </c>
      <c r="D150" s="176">
        <f>D151+D156</f>
        <v>0</v>
      </c>
    </row>
    <row r="151" spans="1:4" s="136" customFormat="1" ht="20.25" x14ac:dyDescent="0.2">
      <c r="A151" s="175">
        <v>411000</v>
      </c>
      <c r="B151" s="163" t="s">
        <v>45</v>
      </c>
      <c r="C151" s="176">
        <f t="shared" ref="C151" si="32">SUM(C152:C155)</f>
        <v>283000</v>
      </c>
      <c r="D151" s="176">
        <f>SUM(D152:D155)</f>
        <v>0</v>
      </c>
    </row>
    <row r="152" spans="1:4" s="136" customFormat="1" ht="20.25" x14ac:dyDescent="0.2">
      <c r="A152" s="159">
        <v>411100</v>
      </c>
      <c r="B152" s="160" t="s">
        <v>46</v>
      </c>
      <c r="C152" s="152">
        <v>270000</v>
      </c>
      <c r="D152" s="167">
        <v>0</v>
      </c>
    </row>
    <row r="153" spans="1:4" s="136" customFormat="1" ht="20.25" x14ac:dyDescent="0.2">
      <c r="A153" s="159">
        <v>411200</v>
      </c>
      <c r="B153" s="160" t="s">
        <v>47</v>
      </c>
      <c r="C153" s="152">
        <v>8000</v>
      </c>
      <c r="D153" s="167">
        <v>0</v>
      </c>
    </row>
    <row r="154" spans="1:4" s="136" customFormat="1" ht="40.5" x14ac:dyDescent="0.2">
      <c r="A154" s="159">
        <v>411300</v>
      </c>
      <c r="B154" s="160" t="s">
        <v>48</v>
      </c>
      <c r="C154" s="152">
        <v>3000</v>
      </c>
      <c r="D154" s="167">
        <v>0</v>
      </c>
    </row>
    <row r="155" spans="1:4" s="136" customFormat="1" ht="20.25" x14ac:dyDescent="0.2">
      <c r="A155" s="159">
        <v>411400</v>
      </c>
      <c r="B155" s="160" t="s">
        <v>49</v>
      </c>
      <c r="C155" s="152">
        <v>2000</v>
      </c>
      <c r="D155" s="167">
        <v>0</v>
      </c>
    </row>
    <row r="156" spans="1:4" s="136" customFormat="1" ht="20.25" x14ac:dyDescent="0.2">
      <c r="A156" s="175">
        <v>412000</v>
      </c>
      <c r="B156" s="168" t="s">
        <v>50</v>
      </c>
      <c r="C156" s="176">
        <f>SUM(C157:C166)</f>
        <v>211400</v>
      </c>
      <c r="D156" s="176">
        <f>SUM(D157:D166)</f>
        <v>0</v>
      </c>
    </row>
    <row r="157" spans="1:4" s="136" customFormat="1" ht="20.25" x14ac:dyDescent="0.2">
      <c r="A157" s="159">
        <v>412200</v>
      </c>
      <c r="B157" s="160" t="s">
        <v>52</v>
      </c>
      <c r="C157" s="152">
        <v>7000</v>
      </c>
      <c r="D157" s="167">
        <v>0</v>
      </c>
    </row>
    <row r="158" spans="1:4" s="136" customFormat="1" ht="20.25" x14ac:dyDescent="0.2">
      <c r="A158" s="159">
        <v>412300</v>
      </c>
      <c r="B158" s="160" t="s">
        <v>53</v>
      </c>
      <c r="C158" s="152">
        <v>3500</v>
      </c>
      <c r="D158" s="167">
        <v>0</v>
      </c>
    </row>
    <row r="159" spans="1:4" s="136" customFormat="1" ht="20.25" x14ac:dyDescent="0.2">
      <c r="A159" s="159">
        <v>412500</v>
      </c>
      <c r="B159" s="160" t="s">
        <v>57</v>
      </c>
      <c r="C159" s="152">
        <v>999.99999999999989</v>
      </c>
      <c r="D159" s="167">
        <v>0</v>
      </c>
    </row>
    <row r="160" spans="1:4" s="136" customFormat="1" ht="20.25" x14ac:dyDescent="0.2">
      <c r="A160" s="159">
        <v>412600</v>
      </c>
      <c r="B160" s="160" t="s">
        <v>58</v>
      </c>
      <c r="C160" s="152">
        <v>4000</v>
      </c>
      <c r="D160" s="167">
        <v>0</v>
      </c>
    </row>
    <row r="161" spans="1:4" s="136" customFormat="1" ht="20.25" x14ac:dyDescent="0.2">
      <c r="A161" s="159">
        <v>412700</v>
      </c>
      <c r="B161" s="160" t="s">
        <v>60</v>
      </c>
      <c r="C161" s="152">
        <v>1500</v>
      </c>
      <c r="D161" s="167">
        <v>0</v>
      </c>
    </row>
    <row r="162" spans="1:4" s="136" customFormat="1" ht="20.25" x14ac:dyDescent="0.2">
      <c r="A162" s="159">
        <v>412900</v>
      </c>
      <c r="B162" s="160" t="s">
        <v>75</v>
      </c>
      <c r="C162" s="152">
        <v>190000</v>
      </c>
      <c r="D162" s="167">
        <v>0</v>
      </c>
    </row>
    <row r="163" spans="1:4" s="136" customFormat="1" ht="20.25" x14ac:dyDescent="0.2">
      <c r="A163" s="159">
        <v>412900</v>
      </c>
      <c r="B163" s="169" t="s">
        <v>76</v>
      </c>
      <c r="C163" s="152">
        <v>2000</v>
      </c>
      <c r="D163" s="167">
        <v>0</v>
      </c>
    </row>
    <row r="164" spans="1:4" s="136" customFormat="1" ht="20.25" x14ac:dyDescent="0.2">
      <c r="A164" s="159">
        <v>412900</v>
      </c>
      <c r="B164" s="169" t="s">
        <v>77</v>
      </c>
      <c r="C164" s="152">
        <v>400</v>
      </c>
      <c r="D164" s="167">
        <v>0</v>
      </c>
    </row>
    <row r="165" spans="1:4" s="136" customFormat="1" ht="20.25" x14ac:dyDescent="0.2">
      <c r="A165" s="159">
        <v>412900</v>
      </c>
      <c r="B165" s="169" t="s">
        <v>78</v>
      </c>
      <c r="C165" s="152">
        <v>500</v>
      </c>
      <c r="D165" s="167">
        <v>0</v>
      </c>
    </row>
    <row r="166" spans="1:4" s="136" customFormat="1" ht="20.25" x14ac:dyDescent="0.2">
      <c r="A166" s="159">
        <v>412900</v>
      </c>
      <c r="B166" s="160" t="s">
        <v>80</v>
      </c>
      <c r="C166" s="152">
        <v>1500</v>
      </c>
      <c r="D166" s="167">
        <v>0</v>
      </c>
    </row>
    <row r="167" spans="1:4" s="177" customFormat="1" ht="20.25" x14ac:dyDescent="0.2">
      <c r="A167" s="175">
        <v>510000</v>
      </c>
      <c r="B167" s="168" t="s">
        <v>243</v>
      </c>
      <c r="C167" s="176">
        <f t="shared" ref="C167" si="33">C168+C170</f>
        <v>3000</v>
      </c>
      <c r="D167" s="176">
        <f>D168+D170</f>
        <v>0</v>
      </c>
    </row>
    <row r="168" spans="1:4" s="177" customFormat="1" ht="20.25" x14ac:dyDescent="0.2">
      <c r="A168" s="175">
        <v>511000</v>
      </c>
      <c r="B168" s="168" t="s">
        <v>244</v>
      </c>
      <c r="C168" s="176">
        <f t="shared" ref="C168" si="34">C169</f>
        <v>2500</v>
      </c>
      <c r="D168" s="176">
        <f t="shared" ref="D168" si="35">D169</f>
        <v>0</v>
      </c>
    </row>
    <row r="169" spans="1:4" s="136" customFormat="1" ht="20.25" x14ac:dyDescent="0.2">
      <c r="A169" s="159">
        <v>511300</v>
      </c>
      <c r="B169" s="160" t="s">
        <v>247</v>
      </c>
      <c r="C169" s="152">
        <v>2500</v>
      </c>
      <c r="D169" s="167">
        <v>0</v>
      </c>
    </row>
    <row r="170" spans="1:4" s="177" customFormat="1" ht="20.25" x14ac:dyDescent="0.2">
      <c r="A170" s="175">
        <v>516000</v>
      </c>
      <c r="B170" s="168" t="s">
        <v>256</v>
      </c>
      <c r="C170" s="176">
        <f t="shared" ref="C170" si="36">C171</f>
        <v>500</v>
      </c>
      <c r="D170" s="176">
        <f t="shared" ref="D170" si="37">D171</f>
        <v>0</v>
      </c>
    </row>
    <row r="171" spans="1:4" s="136" customFormat="1" ht="20.25" x14ac:dyDescent="0.2">
      <c r="A171" s="159">
        <v>516100</v>
      </c>
      <c r="B171" s="160" t="s">
        <v>256</v>
      </c>
      <c r="C171" s="152">
        <v>500</v>
      </c>
      <c r="D171" s="167">
        <v>0</v>
      </c>
    </row>
    <row r="172" spans="1:4" s="177" customFormat="1" ht="20.25" x14ac:dyDescent="0.2">
      <c r="A172" s="175">
        <v>630000</v>
      </c>
      <c r="B172" s="168" t="s">
        <v>303</v>
      </c>
      <c r="C172" s="176">
        <f>0+C173</f>
        <v>5000</v>
      </c>
      <c r="D172" s="176">
        <f>0+D173</f>
        <v>0</v>
      </c>
    </row>
    <row r="173" spans="1:4" s="177" customFormat="1" ht="20.25" x14ac:dyDescent="0.2">
      <c r="A173" s="175">
        <v>638000</v>
      </c>
      <c r="B173" s="168" t="s">
        <v>284</v>
      </c>
      <c r="C173" s="176">
        <f t="shared" ref="C173" si="38">C174</f>
        <v>5000</v>
      </c>
      <c r="D173" s="176">
        <f t="shared" ref="D173" si="39">D174</f>
        <v>0</v>
      </c>
    </row>
    <row r="174" spans="1:4" s="136" customFormat="1" ht="20.25" x14ac:dyDescent="0.2">
      <c r="A174" s="159">
        <v>638100</v>
      </c>
      <c r="B174" s="160" t="s">
        <v>285</v>
      </c>
      <c r="C174" s="152">
        <v>5000</v>
      </c>
      <c r="D174" s="167">
        <v>0</v>
      </c>
    </row>
    <row r="175" spans="1:4" s="136" customFormat="1" ht="20.25" x14ac:dyDescent="0.2">
      <c r="A175" s="181"/>
      <c r="B175" s="172" t="s">
        <v>294</v>
      </c>
      <c r="C175" s="178">
        <f>C150+C167+C172</f>
        <v>502400</v>
      </c>
      <c r="D175" s="178">
        <f>D150+D167+D172</f>
        <v>0</v>
      </c>
    </row>
    <row r="176" spans="1:4" s="136" customFormat="1" ht="20.25" x14ac:dyDescent="0.2">
      <c r="A176" s="182"/>
      <c r="B176" s="154"/>
      <c r="C176" s="158"/>
      <c r="D176" s="158"/>
    </row>
    <row r="177" spans="1:4" s="136" customFormat="1" ht="20.25" x14ac:dyDescent="0.2">
      <c r="A177" s="157"/>
      <c r="B177" s="154"/>
      <c r="C177" s="152"/>
      <c r="D177" s="152"/>
    </row>
    <row r="178" spans="1:4" s="136" customFormat="1" ht="20.25" x14ac:dyDescent="0.2">
      <c r="A178" s="159" t="s">
        <v>304</v>
      </c>
      <c r="B178" s="168"/>
      <c r="C178" s="152"/>
      <c r="D178" s="152"/>
    </row>
    <row r="179" spans="1:4" s="136" customFormat="1" ht="20.25" x14ac:dyDescent="0.2">
      <c r="A179" s="159" t="s">
        <v>296</v>
      </c>
      <c r="B179" s="168"/>
      <c r="C179" s="152"/>
      <c r="D179" s="152"/>
    </row>
    <row r="180" spans="1:4" s="136" customFormat="1" ht="20.25" x14ac:dyDescent="0.2">
      <c r="A180" s="159" t="s">
        <v>305</v>
      </c>
      <c r="B180" s="168"/>
      <c r="C180" s="152"/>
      <c r="D180" s="152"/>
    </row>
    <row r="181" spans="1:4" s="136" customFormat="1" ht="20.25" x14ac:dyDescent="0.2">
      <c r="A181" s="159" t="s">
        <v>293</v>
      </c>
      <c r="B181" s="168"/>
      <c r="C181" s="152"/>
      <c r="D181" s="152"/>
    </row>
    <row r="182" spans="1:4" s="136" customFormat="1" ht="20.25" x14ac:dyDescent="0.2">
      <c r="A182" s="159"/>
      <c r="B182" s="161"/>
      <c r="C182" s="158"/>
      <c r="D182" s="158"/>
    </row>
    <row r="183" spans="1:4" s="136" customFormat="1" ht="20.25" x14ac:dyDescent="0.2">
      <c r="A183" s="175">
        <v>410000</v>
      </c>
      <c r="B183" s="163" t="s">
        <v>44</v>
      </c>
      <c r="C183" s="176">
        <f>C184+C189+0</f>
        <v>897700</v>
      </c>
      <c r="D183" s="176">
        <f>D184+D189+0</f>
        <v>0</v>
      </c>
    </row>
    <row r="184" spans="1:4" s="136" customFormat="1" ht="20.25" x14ac:dyDescent="0.2">
      <c r="A184" s="175">
        <v>411000</v>
      </c>
      <c r="B184" s="163" t="s">
        <v>45</v>
      </c>
      <c r="C184" s="176">
        <f t="shared" ref="C184" si="40">SUM(C185:C188)</f>
        <v>808300</v>
      </c>
      <c r="D184" s="176">
        <f>SUM(D185:D188)</f>
        <v>0</v>
      </c>
    </row>
    <row r="185" spans="1:4" s="136" customFormat="1" ht="20.25" x14ac:dyDescent="0.2">
      <c r="A185" s="159">
        <v>411100</v>
      </c>
      <c r="B185" s="160" t="s">
        <v>46</v>
      </c>
      <c r="C185" s="152">
        <v>775000</v>
      </c>
      <c r="D185" s="167">
        <v>0</v>
      </c>
    </row>
    <row r="186" spans="1:4" s="136" customFormat="1" ht="20.25" x14ac:dyDescent="0.2">
      <c r="A186" s="159">
        <v>411200</v>
      </c>
      <c r="B186" s="160" t="s">
        <v>47</v>
      </c>
      <c r="C186" s="152">
        <v>10300</v>
      </c>
      <c r="D186" s="167">
        <v>0</v>
      </c>
    </row>
    <row r="187" spans="1:4" s="136" customFormat="1" ht="40.5" x14ac:dyDescent="0.2">
      <c r="A187" s="159">
        <v>411300</v>
      </c>
      <c r="B187" s="160" t="s">
        <v>48</v>
      </c>
      <c r="C187" s="152">
        <v>20000</v>
      </c>
      <c r="D187" s="167">
        <v>0</v>
      </c>
    </row>
    <row r="188" spans="1:4" s="136" customFormat="1" ht="20.25" x14ac:dyDescent="0.2">
      <c r="A188" s="159">
        <v>411400</v>
      </c>
      <c r="B188" s="160" t="s">
        <v>49</v>
      </c>
      <c r="C188" s="152">
        <v>3000</v>
      </c>
      <c r="D188" s="167">
        <v>0</v>
      </c>
    </row>
    <row r="189" spans="1:4" s="136" customFormat="1" ht="20.25" x14ac:dyDescent="0.2">
      <c r="A189" s="175">
        <v>412000</v>
      </c>
      <c r="B189" s="168" t="s">
        <v>50</v>
      </c>
      <c r="C189" s="176">
        <f t="shared" ref="C189" si="41">SUM(C190:C201)</f>
        <v>89400</v>
      </c>
      <c r="D189" s="176">
        <f>SUM(D190:D201)</f>
        <v>0</v>
      </c>
    </row>
    <row r="190" spans="1:4" s="136" customFormat="1" ht="20.25" x14ac:dyDescent="0.2">
      <c r="A190" s="159">
        <v>412100</v>
      </c>
      <c r="B190" s="160" t="s">
        <v>51</v>
      </c>
      <c r="C190" s="152">
        <v>44200</v>
      </c>
      <c r="D190" s="167">
        <v>0</v>
      </c>
    </row>
    <row r="191" spans="1:4" s="136" customFormat="1" ht="20.25" x14ac:dyDescent="0.2">
      <c r="A191" s="159">
        <v>412200</v>
      </c>
      <c r="B191" s="160" t="s">
        <v>52</v>
      </c>
      <c r="C191" s="152">
        <v>22600</v>
      </c>
      <c r="D191" s="167">
        <v>0</v>
      </c>
    </row>
    <row r="192" spans="1:4" s="136" customFormat="1" ht="20.25" x14ac:dyDescent="0.2">
      <c r="A192" s="159">
        <v>412300</v>
      </c>
      <c r="B192" s="160" t="s">
        <v>53</v>
      </c>
      <c r="C192" s="152">
        <v>4000</v>
      </c>
      <c r="D192" s="167">
        <v>0</v>
      </c>
    </row>
    <row r="193" spans="1:4" s="136" customFormat="1" ht="20.25" x14ac:dyDescent="0.2">
      <c r="A193" s="159">
        <v>412500</v>
      </c>
      <c r="B193" s="160" t="s">
        <v>57</v>
      </c>
      <c r="C193" s="152">
        <v>3300</v>
      </c>
      <c r="D193" s="167">
        <v>0</v>
      </c>
    </row>
    <row r="194" spans="1:4" s="136" customFormat="1" ht="20.25" x14ac:dyDescent="0.2">
      <c r="A194" s="159">
        <v>412600</v>
      </c>
      <c r="B194" s="160" t="s">
        <v>58</v>
      </c>
      <c r="C194" s="152">
        <v>5000</v>
      </c>
      <c r="D194" s="167">
        <v>0</v>
      </c>
    </row>
    <row r="195" spans="1:4" s="136" customFormat="1" ht="20.25" x14ac:dyDescent="0.2">
      <c r="A195" s="159">
        <v>412700</v>
      </c>
      <c r="B195" s="160" t="s">
        <v>60</v>
      </c>
      <c r="C195" s="152">
        <v>4100</v>
      </c>
      <c r="D195" s="167">
        <v>0</v>
      </c>
    </row>
    <row r="196" spans="1:4" s="136" customFormat="1" ht="20.25" x14ac:dyDescent="0.2">
      <c r="A196" s="159">
        <v>412900</v>
      </c>
      <c r="B196" s="160" t="s">
        <v>74</v>
      </c>
      <c r="C196" s="152">
        <v>200</v>
      </c>
      <c r="D196" s="167">
        <v>0</v>
      </c>
    </row>
    <row r="197" spans="1:4" s="136" customFormat="1" ht="20.25" x14ac:dyDescent="0.2">
      <c r="A197" s="159">
        <v>412900</v>
      </c>
      <c r="B197" s="169" t="s">
        <v>75</v>
      </c>
      <c r="C197" s="152">
        <v>500</v>
      </c>
      <c r="D197" s="167">
        <v>0</v>
      </c>
    </row>
    <row r="198" spans="1:4" s="136" customFormat="1" ht="20.25" x14ac:dyDescent="0.2">
      <c r="A198" s="159">
        <v>412900</v>
      </c>
      <c r="B198" s="169" t="s">
        <v>76</v>
      </c>
      <c r="C198" s="152">
        <v>300</v>
      </c>
      <c r="D198" s="167">
        <v>0</v>
      </c>
    </row>
    <row r="199" spans="1:4" s="136" customFormat="1" ht="20.25" x14ac:dyDescent="0.2">
      <c r="A199" s="159">
        <v>412900</v>
      </c>
      <c r="B199" s="169" t="s">
        <v>77</v>
      </c>
      <c r="C199" s="152">
        <v>1000</v>
      </c>
      <c r="D199" s="167">
        <v>0</v>
      </c>
    </row>
    <row r="200" spans="1:4" s="136" customFormat="1" ht="20.25" x14ac:dyDescent="0.2">
      <c r="A200" s="159">
        <v>412900</v>
      </c>
      <c r="B200" s="169" t="s">
        <v>78</v>
      </c>
      <c r="C200" s="152">
        <v>1700</v>
      </c>
      <c r="D200" s="167">
        <v>0</v>
      </c>
    </row>
    <row r="201" spans="1:4" s="136" customFormat="1" ht="20.25" x14ac:dyDescent="0.2">
      <c r="A201" s="159">
        <v>412900</v>
      </c>
      <c r="B201" s="160" t="s">
        <v>80</v>
      </c>
      <c r="C201" s="152">
        <v>2500</v>
      </c>
      <c r="D201" s="167">
        <v>0</v>
      </c>
    </row>
    <row r="202" spans="1:4" s="136" customFormat="1" ht="20.25" x14ac:dyDescent="0.2">
      <c r="A202" s="175">
        <v>510000</v>
      </c>
      <c r="B202" s="168" t="s">
        <v>243</v>
      </c>
      <c r="C202" s="176">
        <f t="shared" ref="C202" si="42">C203+C205</f>
        <v>2500</v>
      </c>
      <c r="D202" s="176">
        <f>D203+D205</f>
        <v>0</v>
      </c>
    </row>
    <row r="203" spans="1:4" s="136" customFormat="1" ht="20.25" x14ac:dyDescent="0.2">
      <c r="A203" s="175">
        <v>511000</v>
      </c>
      <c r="B203" s="168" t="s">
        <v>244</v>
      </c>
      <c r="C203" s="176">
        <f t="shared" ref="C203" si="43">SUM(C204:C204)</f>
        <v>2000</v>
      </c>
      <c r="D203" s="176">
        <f t="shared" ref="D203" si="44">SUM(D204:D204)</f>
        <v>0</v>
      </c>
    </row>
    <row r="204" spans="1:4" s="136" customFormat="1" ht="20.25" x14ac:dyDescent="0.2">
      <c r="A204" s="159">
        <v>511300</v>
      </c>
      <c r="B204" s="160" t="s">
        <v>247</v>
      </c>
      <c r="C204" s="152">
        <v>2000</v>
      </c>
      <c r="D204" s="167">
        <v>0</v>
      </c>
    </row>
    <row r="205" spans="1:4" s="136" customFormat="1" ht="20.25" x14ac:dyDescent="0.2">
      <c r="A205" s="175">
        <v>516000</v>
      </c>
      <c r="B205" s="168" t="s">
        <v>256</v>
      </c>
      <c r="C205" s="176">
        <f t="shared" ref="C205" si="45">C206</f>
        <v>500</v>
      </c>
      <c r="D205" s="176">
        <f t="shared" ref="D205" si="46">D206</f>
        <v>0</v>
      </c>
    </row>
    <row r="206" spans="1:4" s="136" customFormat="1" ht="20.25" x14ac:dyDescent="0.2">
      <c r="A206" s="159">
        <v>516100</v>
      </c>
      <c r="B206" s="160" t="s">
        <v>256</v>
      </c>
      <c r="C206" s="152">
        <v>500</v>
      </c>
      <c r="D206" s="167">
        <v>0</v>
      </c>
    </row>
    <row r="207" spans="1:4" s="136" customFormat="1" ht="20.25" x14ac:dyDescent="0.2">
      <c r="A207" s="143"/>
      <c r="B207" s="172" t="s">
        <v>294</v>
      </c>
      <c r="C207" s="178">
        <f>C183+C202+0</f>
        <v>900200</v>
      </c>
      <c r="D207" s="178">
        <f>D183+D202+0</f>
        <v>0</v>
      </c>
    </row>
    <row r="208" spans="1:4" s="136" customFormat="1" ht="20.25" x14ac:dyDescent="0.2">
      <c r="A208" s="146"/>
      <c r="B208" s="154"/>
      <c r="C208" s="158"/>
      <c r="D208" s="158"/>
    </row>
    <row r="209" spans="1:4" s="136" customFormat="1" ht="20.25" x14ac:dyDescent="0.2">
      <c r="A209" s="157"/>
      <c r="B209" s="154"/>
      <c r="C209" s="152"/>
      <c r="D209" s="152"/>
    </row>
    <row r="210" spans="1:4" s="136" customFormat="1" ht="20.25" x14ac:dyDescent="0.2">
      <c r="A210" s="159" t="s">
        <v>306</v>
      </c>
      <c r="B210" s="168"/>
      <c r="C210" s="152"/>
      <c r="D210" s="152"/>
    </row>
    <row r="211" spans="1:4" s="136" customFormat="1" ht="20.25" x14ac:dyDescent="0.2">
      <c r="A211" s="159" t="s">
        <v>301</v>
      </c>
      <c r="B211" s="168"/>
      <c r="C211" s="152"/>
      <c r="D211" s="152"/>
    </row>
    <row r="212" spans="1:4" s="136" customFormat="1" ht="20.25" x14ac:dyDescent="0.2">
      <c r="A212" s="159" t="s">
        <v>307</v>
      </c>
      <c r="B212" s="168"/>
      <c r="C212" s="152"/>
      <c r="D212" s="152"/>
    </row>
    <row r="213" spans="1:4" s="136" customFormat="1" ht="20.25" x14ac:dyDescent="0.2">
      <c r="A213" s="159" t="s">
        <v>293</v>
      </c>
      <c r="B213" s="168"/>
      <c r="C213" s="152"/>
      <c r="D213" s="152"/>
    </row>
    <row r="214" spans="1:4" s="136" customFormat="1" ht="20.25" x14ac:dyDescent="0.2">
      <c r="A214" s="159"/>
      <c r="B214" s="161"/>
      <c r="C214" s="158"/>
      <c r="D214" s="158"/>
    </row>
    <row r="215" spans="1:4" s="136" customFormat="1" ht="20.25" x14ac:dyDescent="0.2">
      <c r="A215" s="175">
        <v>410000</v>
      </c>
      <c r="B215" s="163" t="s">
        <v>44</v>
      </c>
      <c r="C215" s="176">
        <f t="shared" ref="C215" si="47">C216+C221</f>
        <v>245300</v>
      </c>
      <c r="D215" s="176">
        <f>D216+D221</f>
        <v>0</v>
      </c>
    </row>
    <row r="216" spans="1:4" s="136" customFormat="1" ht="20.25" x14ac:dyDescent="0.2">
      <c r="A216" s="175">
        <v>411000</v>
      </c>
      <c r="B216" s="163" t="s">
        <v>45</v>
      </c>
      <c r="C216" s="176">
        <f t="shared" ref="C216" si="48">SUM(C217:C220)</f>
        <v>56300</v>
      </c>
      <c r="D216" s="176">
        <f>SUM(D217:D220)</f>
        <v>0</v>
      </c>
    </row>
    <row r="217" spans="1:4" s="136" customFormat="1" ht="20.25" x14ac:dyDescent="0.2">
      <c r="A217" s="159">
        <v>411100</v>
      </c>
      <c r="B217" s="160" t="s">
        <v>46</v>
      </c>
      <c r="C217" s="152">
        <v>53000</v>
      </c>
      <c r="D217" s="167">
        <v>0</v>
      </c>
    </row>
    <row r="218" spans="1:4" s="136" customFormat="1" ht="20.25" x14ac:dyDescent="0.2">
      <c r="A218" s="159">
        <v>411200</v>
      </c>
      <c r="B218" s="160" t="s">
        <v>47</v>
      </c>
      <c r="C218" s="152">
        <v>1300</v>
      </c>
      <c r="D218" s="167">
        <v>0</v>
      </c>
    </row>
    <row r="219" spans="1:4" s="136" customFormat="1" ht="40.5" x14ac:dyDescent="0.2">
      <c r="A219" s="159">
        <v>411300</v>
      </c>
      <c r="B219" s="160" t="s">
        <v>48</v>
      </c>
      <c r="C219" s="152">
        <v>2000</v>
      </c>
      <c r="D219" s="167">
        <v>0</v>
      </c>
    </row>
    <row r="220" spans="1:4" s="136" customFormat="1" ht="20.25" x14ac:dyDescent="0.2">
      <c r="A220" s="159">
        <v>411400</v>
      </c>
      <c r="B220" s="160" t="s">
        <v>49</v>
      </c>
      <c r="C220" s="152">
        <v>0</v>
      </c>
      <c r="D220" s="167">
        <v>0</v>
      </c>
    </row>
    <row r="221" spans="1:4" s="136" customFormat="1" ht="20.25" x14ac:dyDescent="0.2">
      <c r="A221" s="175">
        <v>412000</v>
      </c>
      <c r="B221" s="168" t="s">
        <v>50</v>
      </c>
      <c r="C221" s="176">
        <f>SUM(C222:C231)</f>
        <v>189000</v>
      </c>
      <c r="D221" s="176">
        <f>SUM(D222:D231)</f>
        <v>0</v>
      </c>
    </row>
    <row r="222" spans="1:4" s="136" customFormat="1" ht="20.25" x14ac:dyDescent="0.2">
      <c r="A222" s="159">
        <v>412100</v>
      </c>
      <c r="B222" s="160" t="s">
        <v>51</v>
      </c>
      <c r="C222" s="152">
        <v>5600</v>
      </c>
      <c r="D222" s="167">
        <v>0</v>
      </c>
    </row>
    <row r="223" spans="1:4" s="136" customFormat="1" ht="20.25" x14ac:dyDescent="0.2">
      <c r="A223" s="159">
        <v>412200</v>
      </c>
      <c r="B223" s="160" t="s">
        <v>52</v>
      </c>
      <c r="C223" s="152">
        <v>4300</v>
      </c>
      <c r="D223" s="167">
        <v>0</v>
      </c>
    </row>
    <row r="224" spans="1:4" s="136" customFormat="1" ht="20.25" x14ac:dyDescent="0.2">
      <c r="A224" s="159">
        <v>412300</v>
      </c>
      <c r="B224" s="160" t="s">
        <v>53</v>
      </c>
      <c r="C224" s="152">
        <v>500</v>
      </c>
      <c r="D224" s="167">
        <v>0</v>
      </c>
    </row>
    <row r="225" spans="1:4" s="136" customFormat="1" ht="20.25" x14ac:dyDescent="0.2">
      <c r="A225" s="159">
        <v>412500</v>
      </c>
      <c r="B225" s="160" t="s">
        <v>57</v>
      </c>
      <c r="C225" s="152">
        <v>500</v>
      </c>
      <c r="D225" s="167">
        <v>0</v>
      </c>
    </row>
    <row r="226" spans="1:4" s="136" customFormat="1" ht="20.25" x14ac:dyDescent="0.2">
      <c r="A226" s="159">
        <v>412600</v>
      </c>
      <c r="B226" s="160" t="s">
        <v>58</v>
      </c>
      <c r="C226" s="152">
        <v>3000</v>
      </c>
      <c r="D226" s="167">
        <v>0</v>
      </c>
    </row>
    <row r="227" spans="1:4" s="136" customFormat="1" ht="20.25" x14ac:dyDescent="0.2">
      <c r="A227" s="159">
        <v>412700</v>
      </c>
      <c r="B227" s="160" t="s">
        <v>60</v>
      </c>
      <c r="C227" s="152">
        <v>3000</v>
      </c>
      <c r="D227" s="167">
        <v>0</v>
      </c>
    </row>
    <row r="228" spans="1:4" s="136" customFormat="1" ht="20.25" x14ac:dyDescent="0.2">
      <c r="A228" s="159">
        <v>412900</v>
      </c>
      <c r="B228" s="160" t="s">
        <v>75</v>
      </c>
      <c r="C228" s="152">
        <v>171500</v>
      </c>
      <c r="D228" s="167">
        <v>0</v>
      </c>
    </row>
    <row r="229" spans="1:4" s="136" customFormat="1" ht="20.25" x14ac:dyDescent="0.2">
      <c r="A229" s="159">
        <v>412900</v>
      </c>
      <c r="B229" s="169" t="s">
        <v>76</v>
      </c>
      <c r="C229" s="152">
        <v>400</v>
      </c>
      <c r="D229" s="167">
        <v>0</v>
      </c>
    </row>
    <row r="230" spans="1:4" s="136" customFormat="1" ht="20.25" x14ac:dyDescent="0.2">
      <c r="A230" s="159">
        <v>412900</v>
      </c>
      <c r="B230" s="169" t="s">
        <v>77</v>
      </c>
      <c r="C230" s="152">
        <v>200</v>
      </c>
      <c r="D230" s="167">
        <v>0</v>
      </c>
    </row>
    <row r="231" spans="1:4" s="136" customFormat="1" ht="20.25" x14ac:dyDescent="0.2">
      <c r="A231" s="159">
        <v>412900</v>
      </c>
      <c r="B231" s="160" t="s">
        <v>80</v>
      </c>
      <c r="C231" s="152">
        <v>0</v>
      </c>
      <c r="D231" s="167">
        <v>0</v>
      </c>
    </row>
    <row r="232" spans="1:4" s="177" customFormat="1" ht="20.25" x14ac:dyDescent="0.2">
      <c r="A232" s="175">
        <v>630000</v>
      </c>
      <c r="B232" s="168" t="s">
        <v>277</v>
      </c>
      <c r="C232" s="176">
        <f t="shared" ref="C232:D233" si="49">C233</f>
        <v>1900</v>
      </c>
      <c r="D232" s="176">
        <f t="shared" si="49"/>
        <v>0</v>
      </c>
    </row>
    <row r="233" spans="1:4" s="177" customFormat="1" ht="20.25" x14ac:dyDescent="0.2">
      <c r="A233" s="175">
        <v>638000</v>
      </c>
      <c r="B233" s="168" t="s">
        <v>284</v>
      </c>
      <c r="C233" s="176">
        <f t="shared" si="49"/>
        <v>1900</v>
      </c>
      <c r="D233" s="176">
        <f t="shared" si="49"/>
        <v>0</v>
      </c>
    </row>
    <row r="234" spans="1:4" s="136" customFormat="1" ht="20.25" x14ac:dyDescent="0.2">
      <c r="A234" s="159">
        <v>638100</v>
      </c>
      <c r="B234" s="160" t="s">
        <v>285</v>
      </c>
      <c r="C234" s="152">
        <v>1900</v>
      </c>
      <c r="D234" s="167">
        <v>0</v>
      </c>
    </row>
    <row r="235" spans="1:4" s="136" customFormat="1" ht="20.25" x14ac:dyDescent="0.2">
      <c r="A235" s="181"/>
      <c r="B235" s="172" t="s">
        <v>294</v>
      </c>
      <c r="C235" s="178">
        <f>C215+0+C232</f>
        <v>247200</v>
      </c>
      <c r="D235" s="178">
        <f>D215+0+D232</f>
        <v>0</v>
      </c>
    </row>
    <row r="236" spans="1:4" s="136" customFormat="1" ht="20.25" x14ac:dyDescent="0.2">
      <c r="A236" s="182"/>
      <c r="B236" s="154"/>
      <c r="C236" s="158"/>
      <c r="D236" s="158"/>
    </row>
    <row r="237" spans="1:4" s="136" customFormat="1" ht="20.25" x14ac:dyDescent="0.2">
      <c r="A237" s="157"/>
      <c r="B237" s="154"/>
      <c r="C237" s="152"/>
      <c r="D237" s="152"/>
    </row>
    <row r="238" spans="1:4" s="136" customFormat="1" ht="20.25" x14ac:dyDescent="0.2">
      <c r="A238" s="159" t="s">
        <v>308</v>
      </c>
      <c r="B238" s="168"/>
      <c r="C238" s="152"/>
      <c r="D238" s="152"/>
    </row>
    <row r="239" spans="1:4" s="136" customFormat="1" ht="20.25" x14ac:dyDescent="0.2">
      <c r="A239" s="159" t="s">
        <v>301</v>
      </c>
      <c r="B239" s="168"/>
      <c r="C239" s="152"/>
      <c r="D239" s="152"/>
    </row>
    <row r="240" spans="1:4" s="136" customFormat="1" ht="20.25" x14ac:dyDescent="0.2">
      <c r="A240" s="159" t="s">
        <v>309</v>
      </c>
      <c r="B240" s="168"/>
      <c r="C240" s="152"/>
      <c r="D240" s="152"/>
    </row>
    <row r="241" spans="1:4" s="136" customFormat="1" ht="20.25" x14ac:dyDescent="0.2">
      <c r="A241" s="159" t="s">
        <v>293</v>
      </c>
      <c r="B241" s="168"/>
      <c r="C241" s="152"/>
      <c r="D241" s="152"/>
    </row>
    <row r="242" spans="1:4" s="136" customFormat="1" ht="20.25" x14ac:dyDescent="0.2">
      <c r="A242" s="159"/>
      <c r="B242" s="161"/>
      <c r="C242" s="158"/>
      <c r="D242" s="158"/>
    </row>
    <row r="243" spans="1:4" s="136" customFormat="1" ht="20.25" x14ac:dyDescent="0.2">
      <c r="A243" s="175">
        <v>410000</v>
      </c>
      <c r="B243" s="163" t="s">
        <v>44</v>
      </c>
      <c r="C243" s="176">
        <f>C244+0</f>
        <v>166500</v>
      </c>
      <c r="D243" s="176">
        <f>D244+0</f>
        <v>0</v>
      </c>
    </row>
    <row r="244" spans="1:4" s="136" customFormat="1" ht="20.25" x14ac:dyDescent="0.2">
      <c r="A244" s="175">
        <v>412000</v>
      </c>
      <c r="B244" s="168" t="s">
        <v>50</v>
      </c>
      <c r="C244" s="176">
        <f>SUM(C245:C250)</f>
        <v>166500</v>
      </c>
      <c r="D244" s="176">
        <f>SUM(D245:D250)</f>
        <v>0</v>
      </c>
    </row>
    <row r="245" spans="1:4" s="136" customFormat="1" ht="20.25" x14ac:dyDescent="0.2">
      <c r="A245" s="179">
        <v>412100</v>
      </c>
      <c r="B245" s="160" t="s">
        <v>51</v>
      </c>
      <c r="C245" s="152">
        <v>20000</v>
      </c>
      <c r="D245" s="167">
        <v>0</v>
      </c>
    </row>
    <row r="246" spans="1:4" s="136" customFormat="1" ht="20.25" x14ac:dyDescent="0.2">
      <c r="A246" s="159">
        <v>412200</v>
      </c>
      <c r="B246" s="160" t="s">
        <v>52</v>
      </c>
      <c r="C246" s="152">
        <v>1000</v>
      </c>
      <c r="D246" s="167">
        <v>0</v>
      </c>
    </row>
    <row r="247" spans="1:4" s="136" customFormat="1" ht="20.25" x14ac:dyDescent="0.2">
      <c r="A247" s="159">
        <v>412300</v>
      </c>
      <c r="B247" s="160" t="s">
        <v>53</v>
      </c>
      <c r="C247" s="152">
        <v>3000</v>
      </c>
      <c r="D247" s="167">
        <v>0</v>
      </c>
    </row>
    <row r="248" spans="1:4" s="136" customFormat="1" ht="20.25" x14ac:dyDescent="0.2">
      <c r="A248" s="159">
        <v>412400</v>
      </c>
      <c r="B248" s="160" t="s">
        <v>55</v>
      </c>
      <c r="C248" s="152">
        <v>10000</v>
      </c>
      <c r="D248" s="167">
        <v>0</v>
      </c>
    </row>
    <row r="249" spans="1:4" s="136" customFormat="1" ht="20.25" x14ac:dyDescent="0.2">
      <c r="A249" s="159">
        <v>412600</v>
      </c>
      <c r="B249" s="160" t="s">
        <v>58</v>
      </c>
      <c r="C249" s="152">
        <v>6000</v>
      </c>
      <c r="D249" s="167">
        <v>0</v>
      </c>
    </row>
    <row r="250" spans="1:4" s="136" customFormat="1" ht="20.25" x14ac:dyDescent="0.2">
      <c r="A250" s="159">
        <v>412900</v>
      </c>
      <c r="B250" s="160" t="s">
        <v>75</v>
      </c>
      <c r="C250" s="152">
        <v>126500</v>
      </c>
      <c r="D250" s="167">
        <v>0</v>
      </c>
    </row>
    <row r="251" spans="1:4" s="136" customFormat="1" ht="20.25" x14ac:dyDescent="0.2">
      <c r="A251" s="181"/>
      <c r="B251" s="172" t="s">
        <v>294</v>
      </c>
      <c r="C251" s="178">
        <f>C243+0</f>
        <v>166500</v>
      </c>
      <c r="D251" s="178">
        <f>D243+0</f>
        <v>0</v>
      </c>
    </row>
    <row r="252" spans="1:4" s="136" customFormat="1" ht="20.25" x14ac:dyDescent="0.2">
      <c r="A252" s="182"/>
      <c r="B252" s="154"/>
      <c r="C252" s="158"/>
      <c r="D252" s="158"/>
    </row>
    <row r="253" spans="1:4" s="136" customFormat="1" ht="20.25" x14ac:dyDescent="0.2">
      <c r="A253" s="182"/>
      <c r="B253" s="154"/>
      <c r="C253" s="158"/>
      <c r="D253" s="158"/>
    </row>
    <row r="254" spans="1:4" s="136" customFormat="1" ht="20.25" x14ac:dyDescent="0.2">
      <c r="A254" s="159" t="s">
        <v>310</v>
      </c>
      <c r="B254" s="168"/>
      <c r="C254" s="158"/>
      <c r="D254" s="158"/>
    </row>
    <row r="255" spans="1:4" s="136" customFormat="1" ht="20.25" x14ac:dyDescent="0.2">
      <c r="A255" s="159" t="s">
        <v>296</v>
      </c>
      <c r="B255" s="168"/>
      <c r="C255" s="158"/>
      <c r="D255" s="158"/>
    </row>
    <row r="256" spans="1:4" s="136" customFormat="1" ht="20.25" x14ac:dyDescent="0.2">
      <c r="A256" s="159" t="s">
        <v>311</v>
      </c>
      <c r="B256" s="168"/>
      <c r="C256" s="158"/>
      <c r="D256" s="158"/>
    </row>
    <row r="257" spans="1:4" s="136" customFormat="1" ht="20.25" x14ac:dyDescent="0.2">
      <c r="A257" s="159" t="s">
        <v>293</v>
      </c>
      <c r="B257" s="168"/>
      <c r="C257" s="158"/>
      <c r="D257" s="158"/>
    </row>
    <row r="258" spans="1:4" s="136" customFormat="1" ht="20.25" x14ac:dyDescent="0.2">
      <c r="A258" s="159"/>
      <c r="B258" s="161"/>
      <c r="C258" s="158"/>
      <c r="D258" s="158"/>
    </row>
    <row r="259" spans="1:4" s="177" customFormat="1" ht="20.25" x14ac:dyDescent="0.2">
      <c r="A259" s="175">
        <v>410000</v>
      </c>
      <c r="B259" s="163" t="s">
        <v>44</v>
      </c>
      <c r="C259" s="176">
        <f t="shared" ref="C259" si="50">C260+C265</f>
        <v>474100</v>
      </c>
      <c r="D259" s="176">
        <f>D260+D265</f>
        <v>0</v>
      </c>
    </row>
    <row r="260" spans="1:4" s="177" customFormat="1" ht="20.25" x14ac:dyDescent="0.2">
      <c r="A260" s="175">
        <v>411000</v>
      </c>
      <c r="B260" s="163" t="s">
        <v>45</v>
      </c>
      <c r="C260" s="176">
        <f t="shared" ref="C260" si="51">SUM(C261:C264)</f>
        <v>224900</v>
      </c>
      <c r="D260" s="176">
        <f t="shared" ref="D260" si="52">SUM(D261:D264)</f>
        <v>0</v>
      </c>
    </row>
    <row r="261" spans="1:4" s="136" customFormat="1" ht="20.25" x14ac:dyDescent="0.2">
      <c r="A261" s="159">
        <v>411100</v>
      </c>
      <c r="B261" s="160" t="s">
        <v>46</v>
      </c>
      <c r="C261" s="152">
        <v>202000</v>
      </c>
      <c r="D261" s="167">
        <v>0</v>
      </c>
    </row>
    <row r="262" spans="1:4" s="136" customFormat="1" ht="20.25" x14ac:dyDescent="0.2">
      <c r="A262" s="159">
        <v>411200</v>
      </c>
      <c r="B262" s="160" t="s">
        <v>47</v>
      </c>
      <c r="C262" s="152">
        <v>13400</v>
      </c>
      <c r="D262" s="167">
        <v>0</v>
      </c>
    </row>
    <row r="263" spans="1:4" s="136" customFormat="1" ht="40.5" x14ac:dyDescent="0.2">
      <c r="A263" s="159">
        <v>411300</v>
      </c>
      <c r="B263" s="160" t="s">
        <v>48</v>
      </c>
      <c r="C263" s="152">
        <v>5000</v>
      </c>
      <c r="D263" s="167">
        <v>0</v>
      </c>
    </row>
    <row r="264" spans="1:4" s="136" customFormat="1" ht="20.25" x14ac:dyDescent="0.2">
      <c r="A264" s="159">
        <v>411400</v>
      </c>
      <c r="B264" s="160" t="s">
        <v>49</v>
      </c>
      <c r="C264" s="152">
        <v>4500</v>
      </c>
      <c r="D264" s="167">
        <v>0</v>
      </c>
    </row>
    <row r="265" spans="1:4" s="177" customFormat="1" ht="20.25" x14ac:dyDescent="0.2">
      <c r="A265" s="175">
        <v>412000</v>
      </c>
      <c r="B265" s="168" t="s">
        <v>50</v>
      </c>
      <c r="C265" s="176">
        <f>SUM(C266:C276)</f>
        <v>249200</v>
      </c>
      <c r="D265" s="176">
        <f>SUM(D266:D276)</f>
        <v>0</v>
      </c>
    </row>
    <row r="266" spans="1:4" s="136" customFormat="1" ht="20.25" x14ac:dyDescent="0.2">
      <c r="A266" s="159">
        <v>412100</v>
      </c>
      <c r="B266" s="160" t="s">
        <v>51</v>
      </c>
      <c r="C266" s="152">
        <v>45800</v>
      </c>
      <c r="D266" s="167">
        <v>0</v>
      </c>
    </row>
    <row r="267" spans="1:4" s="136" customFormat="1" ht="20.25" x14ac:dyDescent="0.2">
      <c r="A267" s="159">
        <v>412200</v>
      </c>
      <c r="B267" s="160" t="s">
        <v>52</v>
      </c>
      <c r="C267" s="152">
        <v>18800</v>
      </c>
      <c r="D267" s="167">
        <v>0</v>
      </c>
    </row>
    <row r="268" spans="1:4" s="136" customFormat="1" ht="20.25" x14ac:dyDescent="0.2">
      <c r="A268" s="159">
        <v>412300</v>
      </c>
      <c r="B268" s="160" t="s">
        <v>53</v>
      </c>
      <c r="C268" s="152">
        <v>3400</v>
      </c>
      <c r="D268" s="167">
        <v>0</v>
      </c>
    </row>
    <row r="269" spans="1:4" s="136" customFormat="1" ht="20.25" x14ac:dyDescent="0.2">
      <c r="A269" s="159">
        <v>412500</v>
      </c>
      <c r="B269" s="160" t="s">
        <v>57</v>
      </c>
      <c r="C269" s="152">
        <v>600</v>
      </c>
      <c r="D269" s="167">
        <v>0</v>
      </c>
    </row>
    <row r="270" spans="1:4" s="136" customFormat="1" ht="20.25" x14ac:dyDescent="0.2">
      <c r="A270" s="159">
        <v>412600</v>
      </c>
      <c r="B270" s="160" t="s">
        <v>58</v>
      </c>
      <c r="C270" s="152">
        <v>6000</v>
      </c>
      <c r="D270" s="167">
        <v>0</v>
      </c>
    </row>
    <row r="271" spans="1:4" s="136" customFormat="1" ht="20.25" x14ac:dyDescent="0.2">
      <c r="A271" s="159">
        <v>412700</v>
      </c>
      <c r="B271" s="160" t="s">
        <v>60</v>
      </c>
      <c r="C271" s="152">
        <v>12400</v>
      </c>
      <c r="D271" s="167">
        <v>0</v>
      </c>
    </row>
    <row r="272" spans="1:4" s="136" customFormat="1" ht="20.25" x14ac:dyDescent="0.2">
      <c r="A272" s="159">
        <v>412900</v>
      </c>
      <c r="B272" s="160" t="s">
        <v>74</v>
      </c>
      <c r="C272" s="152">
        <v>5400</v>
      </c>
      <c r="D272" s="167">
        <v>0</v>
      </c>
    </row>
    <row r="273" spans="1:4" s="136" customFormat="1" ht="20.25" x14ac:dyDescent="0.2">
      <c r="A273" s="159">
        <v>412900</v>
      </c>
      <c r="B273" s="169" t="s">
        <v>75</v>
      </c>
      <c r="C273" s="152">
        <v>153600</v>
      </c>
      <c r="D273" s="167">
        <v>0</v>
      </c>
    </row>
    <row r="274" spans="1:4" s="136" customFormat="1" ht="20.25" x14ac:dyDescent="0.2">
      <c r="A274" s="159">
        <v>412900</v>
      </c>
      <c r="B274" s="169" t="s">
        <v>76</v>
      </c>
      <c r="C274" s="152">
        <v>2500</v>
      </c>
      <c r="D274" s="167">
        <v>0</v>
      </c>
    </row>
    <row r="275" spans="1:4" s="136" customFormat="1" ht="20.25" x14ac:dyDescent="0.2">
      <c r="A275" s="159">
        <v>412900</v>
      </c>
      <c r="B275" s="169" t="s">
        <v>78</v>
      </c>
      <c r="C275" s="152">
        <v>600</v>
      </c>
      <c r="D275" s="167">
        <v>0</v>
      </c>
    </row>
    <row r="276" spans="1:4" s="136" customFormat="1" ht="20.25" x14ac:dyDescent="0.2">
      <c r="A276" s="159">
        <v>412900</v>
      </c>
      <c r="B276" s="160" t="s">
        <v>80</v>
      </c>
      <c r="C276" s="152">
        <v>100</v>
      </c>
      <c r="D276" s="167">
        <v>0</v>
      </c>
    </row>
    <row r="277" spans="1:4" s="177" customFormat="1" ht="20.25" x14ac:dyDescent="0.2">
      <c r="A277" s="175">
        <v>510000</v>
      </c>
      <c r="B277" s="168" t="s">
        <v>243</v>
      </c>
      <c r="C277" s="176">
        <f>C278+0</f>
        <v>2500</v>
      </c>
      <c r="D277" s="176">
        <f>D278+0</f>
        <v>0</v>
      </c>
    </row>
    <row r="278" spans="1:4" s="177" customFormat="1" ht="20.25" x14ac:dyDescent="0.2">
      <c r="A278" s="175">
        <v>511000</v>
      </c>
      <c r="B278" s="168" t="s">
        <v>244</v>
      </c>
      <c r="C278" s="176">
        <f t="shared" ref="C278" si="53">SUM(C279)</f>
        <v>2500</v>
      </c>
      <c r="D278" s="176">
        <f t="shared" ref="D278" si="54">SUM(D279)</f>
        <v>0</v>
      </c>
    </row>
    <row r="279" spans="1:4" s="136" customFormat="1" ht="20.25" x14ac:dyDescent="0.2">
      <c r="A279" s="159">
        <v>511300</v>
      </c>
      <c r="B279" s="160" t="s">
        <v>247</v>
      </c>
      <c r="C279" s="152">
        <v>2500</v>
      </c>
      <c r="D279" s="167">
        <v>0</v>
      </c>
    </row>
    <row r="280" spans="1:4" s="177" customFormat="1" ht="20.25" x14ac:dyDescent="0.2">
      <c r="A280" s="175">
        <v>630000</v>
      </c>
      <c r="B280" s="168" t="s">
        <v>303</v>
      </c>
      <c r="C280" s="176">
        <f t="shared" ref="C280:C281" si="55">C281</f>
        <v>0</v>
      </c>
      <c r="D280" s="176">
        <f t="shared" ref="D280:D281" si="56">D281</f>
        <v>0</v>
      </c>
    </row>
    <row r="281" spans="1:4" s="177" customFormat="1" ht="20.25" x14ac:dyDescent="0.2">
      <c r="A281" s="175">
        <v>638000</v>
      </c>
      <c r="B281" s="168" t="s">
        <v>284</v>
      </c>
      <c r="C281" s="176">
        <f t="shared" si="55"/>
        <v>0</v>
      </c>
      <c r="D281" s="176">
        <f t="shared" si="56"/>
        <v>0</v>
      </c>
    </row>
    <row r="282" spans="1:4" s="136" customFormat="1" ht="20.25" x14ac:dyDescent="0.2">
      <c r="A282" s="159">
        <v>638100</v>
      </c>
      <c r="B282" s="160" t="s">
        <v>285</v>
      </c>
      <c r="C282" s="152">
        <v>0</v>
      </c>
      <c r="D282" s="167">
        <v>0</v>
      </c>
    </row>
    <row r="283" spans="1:4" s="136" customFormat="1" ht="20.25" x14ac:dyDescent="0.2">
      <c r="A283" s="143"/>
      <c r="B283" s="172" t="s">
        <v>294</v>
      </c>
      <c r="C283" s="178">
        <f>C259+C277+C280</f>
        <v>476600</v>
      </c>
      <c r="D283" s="178">
        <f>D259+D277+D280</f>
        <v>0</v>
      </c>
    </row>
    <row r="284" spans="1:4" s="136" customFormat="1" ht="20.25" x14ac:dyDescent="0.2">
      <c r="A284" s="157"/>
      <c r="B284" s="154"/>
      <c r="C284" s="152"/>
      <c r="D284" s="152"/>
    </row>
    <row r="285" spans="1:4" s="136" customFormat="1" ht="20.25" x14ac:dyDescent="0.2">
      <c r="A285" s="157"/>
      <c r="B285" s="154"/>
      <c r="C285" s="152"/>
      <c r="D285" s="152"/>
    </row>
    <row r="286" spans="1:4" s="136" customFormat="1" ht="20.25" x14ac:dyDescent="0.2">
      <c r="A286" s="159" t="s">
        <v>312</v>
      </c>
      <c r="B286" s="168"/>
      <c r="C286" s="152"/>
      <c r="D286" s="152"/>
    </row>
    <row r="287" spans="1:4" s="136" customFormat="1" ht="20.25" x14ac:dyDescent="0.2">
      <c r="A287" s="159" t="s">
        <v>313</v>
      </c>
      <c r="B287" s="168"/>
      <c r="C287" s="152"/>
      <c r="D287" s="152"/>
    </row>
    <row r="288" spans="1:4" s="136" customFormat="1" ht="20.25" x14ac:dyDescent="0.2">
      <c r="A288" s="159" t="s">
        <v>299</v>
      </c>
      <c r="B288" s="168"/>
      <c r="C288" s="152"/>
      <c r="D288" s="152"/>
    </row>
    <row r="289" spans="1:4" s="136" customFormat="1" ht="20.25" x14ac:dyDescent="0.2">
      <c r="A289" s="159" t="s">
        <v>293</v>
      </c>
      <c r="B289" s="168"/>
      <c r="C289" s="152"/>
      <c r="D289" s="152"/>
    </row>
    <row r="290" spans="1:4" s="136" customFormat="1" ht="20.25" x14ac:dyDescent="0.2">
      <c r="A290" s="159"/>
      <c r="B290" s="161"/>
      <c r="C290" s="158"/>
      <c r="D290" s="158"/>
    </row>
    <row r="291" spans="1:4" s="136" customFormat="1" ht="20.25" x14ac:dyDescent="0.2">
      <c r="A291" s="175">
        <v>410000</v>
      </c>
      <c r="B291" s="163" t="s">
        <v>44</v>
      </c>
      <c r="C291" s="176">
        <f t="shared" ref="C291" si="57">C292+C297</f>
        <v>2874700</v>
      </c>
      <c r="D291" s="176">
        <f>D292+D297</f>
        <v>0</v>
      </c>
    </row>
    <row r="292" spans="1:4" s="136" customFormat="1" ht="20.25" x14ac:dyDescent="0.2">
      <c r="A292" s="175">
        <v>411000</v>
      </c>
      <c r="B292" s="163" t="s">
        <v>45</v>
      </c>
      <c r="C292" s="176">
        <f t="shared" ref="C292" si="58">SUM(C293:C296)</f>
        <v>2477000</v>
      </c>
      <c r="D292" s="176">
        <f>SUM(D293:D296)</f>
        <v>0</v>
      </c>
    </row>
    <row r="293" spans="1:4" s="136" customFormat="1" ht="20.25" x14ac:dyDescent="0.2">
      <c r="A293" s="159">
        <v>411100</v>
      </c>
      <c r="B293" s="160" t="s">
        <v>46</v>
      </c>
      <c r="C293" s="152">
        <v>2137000</v>
      </c>
      <c r="D293" s="167">
        <v>0</v>
      </c>
    </row>
    <row r="294" spans="1:4" s="136" customFormat="1" ht="20.25" x14ac:dyDescent="0.2">
      <c r="A294" s="159">
        <v>411200</v>
      </c>
      <c r="B294" s="160" t="s">
        <v>47</v>
      </c>
      <c r="C294" s="152">
        <v>290000</v>
      </c>
      <c r="D294" s="167">
        <v>0</v>
      </c>
    </row>
    <row r="295" spans="1:4" s="136" customFormat="1" ht="40.5" x14ac:dyDescent="0.2">
      <c r="A295" s="159">
        <v>411300</v>
      </c>
      <c r="B295" s="160" t="s">
        <v>48</v>
      </c>
      <c r="C295" s="152">
        <v>10600</v>
      </c>
      <c r="D295" s="167">
        <v>0</v>
      </c>
    </row>
    <row r="296" spans="1:4" s="136" customFormat="1" ht="20.25" x14ac:dyDescent="0.2">
      <c r="A296" s="159">
        <v>411400</v>
      </c>
      <c r="B296" s="160" t="s">
        <v>49</v>
      </c>
      <c r="C296" s="152">
        <v>39400</v>
      </c>
      <c r="D296" s="167">
        <v>0</v>
      </c>
    </row>
    <row r="297" spans="1:4" s="136" customFormat="1" ht="20.25" x14ac:dyDescent="0.2">
      <c r="A297" s="175">
        <v>412000</v>
      </c>
      <c r="B297" s="168" t="s">
        <v>50</v>
      </c>
      <c r="C297" s="176">
        <f>SUM(C298:C309)</f>
        <v>397700</v>
      </c>
      <c r="D297" s="176">
        <f>SUM(D298:D309)</f>
        <v>0</v>
      </c>
    </row>
    <row r="298" spans="1:4" s="136" customFormat="1" ht="20.25" x14ac:dyDescent="0.2">
      <c r="A298" s="159">
        <v>412200</v>
      </c>
      <c r="B298" s="160" t="s">
        <v>52</v>
      </c>
      <c r="C298" s="152">
        <v>230000</v>
      </c>
      <c r="D298" s="167">
        <v>0</v>
      </c>
    </row>
    <row r="299" spans="1:4" s="136" customFormat="1" ht="20.25" x14ac:dyDescent="0.2">
      <c r="A299" s="159">
        <v>412300</v>
      </c>
      <c r="B299" s="160" t="s">
        <v>53</v>
      </c>
      <c r="C299" s="152">
        <v>22000</v>
      </c>
      <c r="D299" s="167">
        <v>0</v>
      </c>
    </row>
    <row r="300" spans="1:4" s="136" customFormat="1" ht="20.25" x14ac:dyDescent="0.2">
      <c r="A300" s="159">
        <v>412500</v>
      </c>
      <c r="B300" s="160" t="s">
        <v>57</v>
      </c>
      <c r="C300" s="152">
        <v>12600</v>
      </c>
      <c r="D300" s="167">
        <v>0</v>
      </c>
    </row>
    <row r="301" spans="1:4" s="136" customFormat="1" ht="20.25" x14ac:dyDescent="0.2">
      <c r="A301" s="159">
        <v>412600</v>
      </c>
      <c r="B301" s="160" t="s">
        <v>58</v>
      </c>
      <c r="C301" s="152">
        <v>33000</v>
      </c>
      <c r="D301" s="167">
        <v>0</v>
      </c>
    </row>
    <row r="302" spans="1:4" s="136" customFormat="1" ht="20.25" x14ac:dyDescent="0.2">
      <c r="A302" s="159">
        <v>412700</v>
      </c>
      <c r="B302" s="160" t="s">
        <v>60</v>
      </c>
      <c r="C302" s="152">
        <v>34000</v>
      </c>
      <c r="D302" s="167">
        <v>0</v>
      </c>
    </row>
    <row r="303" spans="1:4" s="136" customFormat="1" ht="20.25" x14ac:dyDescent="0.2">
      <c r="A303" s="159">
        <v>412800</v>
      </c>
      <c r="B303" s="160" t="s">
        <v>73</v>
      </c>
      <c r="C303" s="152">
        <v>0</v>
      </c>
      <c r="D303" s="167">
        <v>0</v>
      </c>
    </row>
    <row r="304" spans="1:4" s="136" customFormat="1" ht="20.25" x14ac:dyDescent="0.2">
      <c r="A304" s="159">
        <v>412900</v>
      </c>
      <c r="B304" s="160" t="s">
        <v>74</v>
      </c>
      <c r="C304" s="152">
        <v>7000</v>
      </c>
      <c r="D304" s="167">
        <v>0</v>
      </c>
    </row>
    <row r="305" spans="1:4" s="136" customFormat="1" ht="20.25" x14ac:dyDescent="0.2">
      <c r="A305" s="159">
        <v>412900</v>
      </c>
      <c r="B305" s="160" t="s">
        <v>75</v>
      </c>
      <c r="C305" s="152">
        <v>12000</v>
      </c>
      <c r="D305" s="167">
        <v>0</v>
      </c>
    </row>
    <row r="306" spans="1:4" s="136" customFormat="1" ht="20.25" x14ac:dyDescent="0.2">
      <c r="A306" s="159">
        <v>412900</v>
      </c>
      <c r="B306" s="160" t="s">
        <v>76</v>
      </c>
      <c r="C306" s="152">
        <v>35000</v>
      </c>
      <c r="D306" s="167">
        <v>0</v>
      </c>
    </row>
    <row r="307" spans="1:4" s="136" customFormat="1" ht="20.25" x14ac:dyDescent="0.2">
      <c r="A307" s="159">
        <v>412900</v>
      </c>
      <c r="B307" s="169" t="s">
        <v>77</v>
      </c>
      <c r="C307" s="152">
        <v>2200</v>
      </c>
      <c r="D307" s="167">
        <v>0</v>
      </c>
    </row>
    <row r="308" spans="1:4" s="136" customFormat="1" ht="20.25" x14ac:dyDescent="0.2">
      <c r="A308" s="159">
        <v>412900</v>
      </c>
      <c r="B308" s="160" t="s">
        <v>78</v>
      </c>
      <c r="C308" s="152">
        <v>3900</v>
      </c>
      <c r="D308" s="167">
        <v>0</v>
      </c>
    </row>
    <row r="309" spans="1:4" s="136" customFormat="1" ht="20.25" x14ac:dyDescent="0.2">
      <c r="A309" s="159">
        <v>412900</v>
      </c>
      <c r="B309" s="160" t="s">
        <v>80</v>
      </c>
      <c r="C309" s="152">
        <v>6000</v>
      </c>
      <c r="D309" s="167">
        <v>0</v>
      </c>
    </row>
    <row r="310" spans="1:4" s="136" customFormat="1" ht="20.25" x14ac:dyDescent="0.2">
      <c r="A310" s="175">
        <v>510000</v>
      </c>
      <c r="B310" s="168" t="s">
        <v>243</v>
      </c>
      <c r="C310" s="176">
        <f>C311+C313+0</f>
        <v>23000</v>
      </c>
      <c r="D310" s="176">
        <f>D311+D313+0</f>
        <v>0</v>
      </c>
    </row>
    <row r="311" spans="1:4" s="136" customFormat="1" ht="20.25" x14ac:dyDescent="0.2">
      <c r="A311" s="175">
        <v>511000</v>
      </c>
      <c r="B311" s="168" t="s">
        <v>244</v>
      </c>
      <c r="C311" s="176">
        <f>SUM(C312:C312)</f>
        <v>18000</v>
      </c>
      <c r="D311" s="176">
        <f>SUM(D312:D312)</f>
        <v>0</v>
      </c>
    </row>
    <row r="312" spans="1:4" s="136" customFormat="1" ht="20.25" x14ac:dyDescent="0.2">
      <c r="A312" s="159">
        <v>511300</v>
      </c>
      <c r="B312" s="160" t="s">
        <v>247</v>
      </c>
      <c r="C312" s="152">
        <v>18000</v>
      </c>
      <c r="D312" s="167">
        <v>0</v>
      </c>
    </row>
    <row r="313" spans="1:4" s="177" customFormat="1" ht="20.25" x14ac:dyDescent="0.2">
      <c r="A313" s="175">
        <v>516000</v>
      </c>
      <c r="B313" s="168" t="s">
        <v>256</v>
      </c>
      <c r="C313" s="176">
        <f t="shared" ref="C313" si="59">C314</f>
        <v>5000</v>
      </c>
      <c r="D313" s="176">
        <f t="shared" ref="D313" si="60">D314</f>
        <v>0</v>
      </c>
    </row>
    <row r="314" spans="1:4" s="136" customFormat="1" ht="20.25" x14ac:dyDescent="0.2">
      <c r="A314" s="159">
        <v>516100</v>
      </c>
      <c r="B314" s="160" t="s">
        <v>256</v>
      </c>
      <c r="C314" s="152">
        <v>5000</v>
      </c>
      <c r="D314" s="167">
        <v>0</v>
      </c>
    </row>
    <row r="315" spans="1:4" s="177" customFormat="1" ht="20.25" x14ac:dyDescent="0.2">
      <c r="A315" s="175">
        <v>630000</v>
      </c>
      <c r="B315" s="168" t="s">
        <v>303</v>
      </c>
      <c r="C315" s="176">
        <f>0+C316</f>
        <v>7800</v>
      </c>
      <c r="D315" s="176">
        <f>0+D316</f>
        <v>0</v>
      </c>
    </row>
    <row r="316" spans="1:4" s="177" customFormat="1" ht="20.25" x14ac:dyDescent="0.2">
      <c r="A316" s="175">
        <v>638000</v>
      </c>
      <c r="B316" s="168" t="s">
        <v>284</v>
      </c>
      <c r="C316" s="176">
        <f t="shared" ref="C316" si="61">C317</f>
        <v>7800</v>
      </c>
      <c r="D316" s="176">
        <f t="shared" ref="D316" si="62">D317</f>
        <v>0</v>
      </c>
    </row>
    <row r="317" spans="1:4" s="136" customFormat="1" ht="20.25" x14ac:dyDescent="0.2">
      <c r="A317" s="159">
        <v>638100</v>
      </c>
      <c r="B317" s="160" t="s">
        <v>285</v>
      </c>
      <c r="C317" s="152">
        <v>7800</v>
      </c>
      <c r="D317" s="167">
        <v>0</v>
      </c>
    </row>
    <row r="318" spans="1:4" s="136" customFormat="1" ht="20.25" x14ac:dyDescent="0.2">
      <c r="A318" s="181"/>
      <c r="B318" s="172" t="s">
        <v>294</v>
      </c>
      <c r="C318" s="178">
        <f>C291+C310+C315</f>
        <v>2905500</v>
      </c>
      <c r="D318" s="178">
        <f>D291+D310+D315</f>
        <v>0</v>
      </c>
    </row>
    <row r="319" spans="1:4" s="136" customFormat="1" ht="20.25" x14ac:dyDescent="0.2">
      <c r="A319" s="182"/>
      <c r="B319" s="154"/>
      <c r="C319" s="158"/>
      <c r="D319" s="158"/>
    </row>
    <row r="320" spans="1:4" s="136" customFormat="1" ht="20.25" x14ac:dyDescent="0.2">
      <c r="A320" s="157"/>
      <c r="B320" s="154"/>
      <c r="C320" s="152"/>
      <c r="D320" s="152"/>
    </row>
    <row r="321" spans="1:4" s="136" customFormat="1" ht="20.25" x14ac:dyDescent="0.2">
      <c r="A321" s="159" t="s">
        <v>314</v>
      </c>
      <c r="B321" s="168"/>
      <c r="C321" s="152"/>
      <c r="D321" s="152"/>
    </row>
    <row r="322" spans="1:4" s="136" customFormat="1" ht="20.25" x14ac:dyDescent="0.2">
      <c r="A322" s="159" t="s">
        <v>315</v>
      </c>
      <c r="B322" s="168"/>
      <c r="C322" s="152"/>
      <c r="D322" s="152"/>
    </row>
    <row r="323" spans="1:4" s="136" customFormat="1" ht="20.25" x14ac:dyDescent="0.2">
      <c r="A323" s="159" t="s">
        <v>302</v>
      </c>
      <c r="B323" s="168"/>
      <c r="C323" s="152"/>
      <c r="D323" s="152"/>
    </row>
    <row r="324" spans="1:4" s="136" customFormat="1" ht="20.25" x14ac:dyDescent="0.2">
      <c r="A324" s="159" t="s">
        <v>293</v>
      </c>
      <c r="B324" s="168"/>
      <c r="C324" s="152"/>
      <c r="D324" s="152"/>
    </row>
    <row r="325" spans="1:4" s="136" customFormat="1" ht="20.25" x14ac:dyDescent="0.2">
      <c r="A325" s="159"/>
      <c r="B325" s="161"/>
      <c r="C325" s="158"/>
      <c r="D325" s="158"/>
    </row>
    <row r="326" spans="1:4" s="136" customFormat="1" ht="20.25" x14ac:dyDescent="0.2">
      <c r="A326" s="175">
        <v>410000</v>
      </c>
      <c r="B326" s="163" t="s">
        <v>44</v>
      </c>
      <c r="C326" s="176">
        <f>C327+C332+C350+C356+C352+0+0</f>
        <v>19854000</v>
      </c>
      <c r="D326" s="176">
        <f>D327+D332+D350+D356+D352+0+0</f>
        <v>0</v>
      </c>
    </row>
    <row r="327" spans="1:4" s="136" customFormat="1" ht="20.25" x14ac:dyDescent="0.2">
      <c r="A327" s="175">
        <v>411000</v>
      </c>
      <c r="B327" s="163" t="s">
        <v>45</v>
      </c>
      <c r="C327" s="176">
        <f t="shared" ref="C327" si="63">SUM(C328:C331)</f>
        <v>3097000</v>
      </c>
      <c r="D327" s="176">
        <f>SUM(D328:D331)</f>
        <v>0</v>
      </c>
    </row>
    <row r="328" spans="1:4" s="136" customFormat="1" ht="20.25" x14ac:dyDescent="0.2">
      <c r="A328" s="159">
        <v>411100</v>
      </c>
      <c r="B328" s="160" t="s">
        <v>46</v>
      </c>
      <c r="C328" s="152">
        <v>2900000</v>
      </c>
      <c r="D328" s="167">
        <v>0</v>
      </c>
    </row>
    <row r="329" spans="1:4" s="136" customFormat="1" ht="20.25" x14ac:dyDescent="0.2">
      <c r="A329" s="159">
        <v>411200</v>
      </c>
      <c r="B329" s="160" t="s">
        <v>47</v>
      </c>
      <c r="C329" s="152">
        <v>107800</v>
      </c>
      <c r="D329" s="167">
        <v>0</v>
      </c>
    </row>
    <row r="330" spans="1:4" s="136" customFormat="1" ht="40.5" x14ac:dyDescent="0.2">
      <c r="A330" s="159">
        <v>411300</v>
      </c>
      <c r="B330" s="160" t="s">
        <v>48</v>
      </c>
      <c r="C330" s="152">
        <v>69400</v>
      </c>
      <c r="D330" s="167">
        <v>0</v>
      </c>
    </row>
    <row r="331" spans="1:4" s="136" customFormat="1" ht="20.25" x14ac:dyDescent="0.2">
      <c r="A331" s="159">
        <v>411400</v>
      </c>
      <c r="B331" s="160" t="s">
        <v>49</v>
      </c>
      <c r="C331" s="152">
        <v>19800</v>
      </c>
      <c r="D331" s="167">
        <v>0</v>
      </c>
    </row>
    <row r="332" spans="1:4" s="136" customFormat="1" ht="20.25" x14ac:dyDescent="0.2">
      <c r="A332" s="175">
        <v>412000</v>
      </c>
      <c r="B332" s="168" t="s">
        <v>50</v>
      </c>
      <c r="C332" s="176">
        <f>SUM(C333:C349)</f>
        <v>9057000</v>
      </c>
      <c r="D332" s="176">
        <f>SUM(D333:D349)</f>
        <v>0</v>
      </c>
    </row>
    <row r="333" spans="1:4" s="136" customFormat="1" ht="20.25" x14ac:dyDescent="0.2">
      <c r="A333" s="159">
        <v>412100</v>
      </c>
      <c r="B333" s="160" t="s">
        <v>51</v>
      </c>
      <c r="C333" s="152">
        <v>20000</v>
      </c>
      <c r="D333" s="167">
        <v>0</v>
      </c>
    </row>
    <row r="334" spans="1:4" s="136" customFormat="1" ht="20.25" x14ac:dyDescent="0.2">
      <c r="A334" s="159">
        <v>412200</v>
      </c>
      <c r="B334" s="160" t="s">
        <v>52</v>
      </c>
      <c r="C334" s="152">
        <v>280000</v>
      </c>
      <c r="D334" s="167">
        <v>0</v>
      </c>
    </row>
    <row r="335" spans="1:4" s="136" customFormat="1" ht="20.25" x14ac:dyDescent="0.2">
      <c r="A335" s="159">
        <v>412300</v>
      </c>
      <c r="B335" s="160" t="s">
        <v>53</v>
      </c>
      <c r="C335" s="152">
        <v>350000</v>
      </c>
      <c r="D335" s="167">
        <v>0</v>
      </c>
    </row>
    <row r="336" spans="1:4" s="136" customFormat="1" ht="20.25" x14ac:dyDescent="0.2">
      <c r="A336" s="159">
        <v>412500</v>
      </c>
      <c r="B336" s="160" t="s">
        <v>57</v>
      </c>
      <c r="C336" s="152">
        <v>160000</v>
      </c>
      <c r="D336" s="167">
        <v>0</v>
      </c>
    </row>
    <row r="337" spans="1:4" s="136" customFormat="1" ht="20.25" x14ac:dyDescent="0.2">
      <c r="A337" s="159">
        <v>412600</v>
      </c>
      <c r="B337" s="160" t="s">
        <v>58</v>
      </c>
      <c r="C337" s="152">
        <v>500000</v>
      </c>
      <c r="D337" s="167">
        <v>0</v>
      </c>
    </row>
    <row r="338" spans="1:4" s="136" customFormat="1" ht="20.25" x14ac:dyDescent="0.2">
      <c r="A338" s="159">
        <v>412700</v>
      </c>
      <c r="B338" s="160" t="s">
        <v>60</v>
      </c>
      <c r="C338" s="152">
        <v>346000</v>
      </c>
      <c r="D338" s="167">
        <v>0</v>
      </c>
    </row>
    <row r="339" spans="1:4" s="136" customFormat="1" ht="20.25" x14ac:dyDescent="0.2">
      <c r="A339" s="159">
        <v>412700</v>
      </c>
      <c r="B339" s="160" t="s">
        <v>61</v>
      </c>
      <c r="C339" s="152">
        <v>2760000</v>
      </c>
      <c r="D339" s="167">
        <v>0</v>
      </c>
    </row>
    <row r="340" spans="1:4" s="136" customFormat="1" ht="20.25" x14ac:dyDescent="0.2">
      <c r="A340" s="159">
        <v>412700</v>
      </c>
      <c r="B340" s="160" t="s">
        <v>62</v>
      </c>
      <c r="C340" s="152">
        <v>50000</v>
      </c>
      <c r="D340" s="167">
        <v>0</v>
      </c>
    </row>
    <row r="341" spans="1:4" s="136" customFormat="1" ht="20.25" x14ac:dyDescent="0.2">
      <c r="A341" s="159">
        <v>412700</v>
      </c>
      <c r="B341" s="160" t="s">
        <v>754</v>
      </c>
      <c r="C341" s="152">
        <v>4000000</v>
      </c>
      <c r="D341" s="167">
        <v>0</v>
      </c>
    </row>
    <row r="342" spans="1:4" s="136" customFormat="1" ht="20.25" x14ac:dyDescent="0.2">
      <c r="A342" s="159">
        <v>412700</v>
      </c>
      <c r="B342" s="160" t="s">
        <v>738</v>
      </c>
      <c r="C342" s="152">
        <v>5000</v>
      </c>
      <c r="D342" s="167">
        <v>0</v>
      </c>
    </row>
    <row r="343" spans="1:4" s="136" customFormat="1" ht="20.25" x14ac:dyDescent="0.2">
      <c r="A343" s="159">
        <v>412800</v>
      </c>
      <c r="B343" s="160" t="s">
        <v>73</v>
      </c>
      <c r="C343" s="152">
        <v>5000</v>
      </c>
      <c r="D343" s="167">
        <v>0</v>
      </c>
    </row>
    <row r="344" spans="1:4" s="136" customFormat="1" ht="20.25" x14ac:dyDescent="0.2">
      <c r="A344" s="159">
        <v>412900</v>
      </c>
      <c r="B344" s="169" t="s">
        <v>74</v>
      </c>
      <c r="C344" s="152">
        <v>3000</v>
      </c>
      <c r="D344" s="167">
        <v>0</v>
      </c>
    </row>
    <row r="345" spans="1:4" s="136" customFormat="1" ht="20.25" x14ac:dyDescent="0.2">
      <c r="A345" s="159">
        <v>412900</v>
      </c>
      <c r="B345" s="169" t="s">
        <v>75</v>
      </c>
      <c r="C345" s="152">
        <v>400000</v>
      </c>
      <c r="D345" s="167">
        <v>0</v>
      </c>
    </row>
    <row r="346" spans="1:4" s="136" customFormat="1" ht="20.25" x14ac:dyDescent="0.2">
      <c r="A346" s="159">
        <v>412900</v>
      </c>
      <c r="B346" s="169" t="s">
        <v>76</v>
      </c>
      <c r="C346" s="152">
        <v>170000</v>
      </c>
      <c r="D346" s="167">
        <v>0</v>
      </c>
    </row>
    <row r="347" spans="1:4" s="136" customFormat="1" ht="20.25" x14ac:dyDescent="0.2">
      <c r="A347" s="159">
        <v>412900</v>
      </c>
      <c r="B347" s="169" t="s">
        <v>77</v>
      </c>
      <c r="C347" s="152">
        <v>1000</v>
      </c>
      <c r="D347" s="167">
        <v>0</v>
      </c>
    </row>
    <row r="348" spans="1:4" s="136" customFormat="1" ht="20.25" x14ac:dyDescent="0.2">
      <c r="A348" s="159">
        <v>412900</v>
      </c>
      <c r="B348" s="169" t="s">
        <v>78</v>
      </c>
      <c r="C348" s="152">
        <v>5000</v>
      </c>
      <c r="D348" s="167">
        <v>0</v>
      </c>
    </row>
    <row r="349" spans="1:4" s="136" customFormat="1" ht="20.25" x14ac:dyDescent="0.2">
      <c r="A349" s="159">
        <v>412900</v>
      </c>
      <c r="B349" s="160" t="s">
        <v>80</v>
      </c>
      <c r="C349" s="152">
        <v>1999.9999999999998</v>
      </c>
      <c r="D349" s="167">
        <v>0</v>
      </c>
    </row>
    <row r="350" spans="1:4" s="183" customFormat="1" ht="20.25" x14ac:dyDescent="0.2">
      <c r="A350" s="175">
        <v>414000</v>
      </c>
      <c r="B350" s="168" t="s">
        <v>107</v>
      </c>
      <c r="C350" s="176">
        <f t="shared" ref="C350" si="64">SUM(C351)</f>
        <v>7600000</v>
      </c>
      <c r="D350" s="176">
        <f t="shared" ref="D350" si="65">SUM(D351)</f>
        <v>0</v>
      </c>
    </row>
    <row r="351" spans="1:4" s="136" customFormat="1" ht="20.25" x14ac:dyDescent="0.2">
      <c r="A351" s="159">
        <v>414100</v>
      </c>
      <c r="B351" s="160" t="s">
        <v>108</v>
      </c>
      <c r="C351" s="152">
        <v>7600000</v>
      </c>
      <c r="D351" s="167">
        <v>0</v>
      </c>
    </row>
    <row r="352" spans="1:4" s="177" customFormat="1" ht="20.25" x14ac:dyDescent="0.2">
      <c r="A352" s="175">
        <v>415000</v>
      </c>
      <c r="B352" s="168" t="s">
        <v>119</v>
      </c>
      <c r="C352" s="176">
        <f>SUM(C353:C355)</f>
        <v>0</v>
      </c>
      <c r="D352" s="176">
        <f>SUM(D353:D355)</f>
        <v>0</v>
      </c>
    </row>
    <row r="353" spans="1:4" s="136" customFormat="1" ht="20.25" x14ac:dyDescent="0.2">
      <c r="A353" s="179">
        <v>415100</v>
      </c>
      <c r="B353" s="160" t="s">
        <v>120</v>
      </c>
      <c r="C353" s="152">
        <v>0</v>
      </c>
      <c r="D353" s="167">
        <v>0</v>
      </c>
    </row>
    <row r="354" spans="1:4" s="136" customFormat="1" ht="20.25" x14ac:dyDescent="0.2">
      <c r="A354" s="159">
        <v>415200</v>
      </c>
      <c r="B354" s="160" t="s">
        <v>744</v>
      </c>
      <c r="C354" s="152">
        <v>0</v>
      </c>
      <c r="D354" s="167">
        <v>0</v>
      </c>
    </row>
    <row r="355" spans="1:4" s="136" customFormat="1" ht="20.25" x14ac:dyDescent="0.2">
      <c r="A355" s="159">
        <v>415200</v>
      </c>
      <c r="B355" s="160" t="s">
        <v>316</v>
      </c>
      <c r="C355" s="152">
        <v>0</v>
      </c>
      <c r="D355" s="167">
        <v>0</v>
      </c>
    </row>
    <row r="356" spans="1:4" s="183" customFormat="1" ht="20.25" x14ac:dyDescent="0.2">
      <c r="A356" s="175">
        <v>416000</v>
      </c>
      <c r="B356" s="168" t="s">
        <v>167</v>
      </c>
      <c r="C356" s="176">
        <f t="shared" ref="C356" si="66">SUM(C357:C357)</f>
        <v>100000</v>
      </c>
      <c r="D356" s="176">
        <f t="shared" ref="D356" si="67">SUM(D357:D357)</f>
        <v>0</v>
      </c>
    </row>
    <row r="357" spans="1:4" s="136" customFormat="1" ht="20.25" x14ac:dyDescent="0.2">
      <c r="A357" s="179">
        <v>416100</v>
      </c>
      <c r="B357" s="160" t="s">
        <v>168</v>
      </c>
      <c r="C357" s="152">
        <v>100000</v>
      </c>
      <c r="D357" s="167">
        <v>0</v>
      </c>
    </row>
    <row r="358" spans="1:4" s="177" customFormat="1" ht="20.25" x14ac:dyDescent="0.2">
      <c r="A358" s="175">
        <v>480000</v>
      </c>
      <c r="B358" s="168" t="s">
        <v>200</v>
      </c>
      <c r="C358" s="176">
        <f>C361+C359</f>
        <v>1000000</v>
      </c>
      <c r="D358" s="176">
        <f>D361+D359</f>
        <v>0</v>
      </c>
    </row>
    <row r="359" spans="1:4" s="177" customFormat="1" ht="20.25" x14ac:dyDescent="0.2">
      <c r="A359" s="175">
        <v>487000</v>
      </c>
      <c r="B359" s="168" t="s">
        <v>25</v>
      </c>
      <c r="C359" s="176">
        <f>SUM(C360:C360)</f>
        <v>0</v>
      </c>
      <c r="D359" s="176">
        <f>SUM(D360:D360)</f>
        <v>0</v>
      </c>
    </row>
    <row r="360" spans="1:4" s="136" customFormat="1" ht="20.25" x14ac:dyDescent="0.2">
      <c r="A360" s="159">
        <v>487300</v>
      </c>
      <c r="B360" s="160" t="s">
        <v>215</v>
      </c>
      <c r="C360" s="152">
        <v>0</v>
      </c>
      <c r="D360" s="167">
        <v>0</v>
      </c>
    </row>
    <row r="361" spans="1:4" s="177" customFormat="1" ht="20.25" x14ac:dyDescent="0.2">
      <c r="A361" s="175">
        <v>488000</v>
      </c>
      <c r="B361" s="168" t="s">
        <v>31</v>
      </c>
      <c r="C361" s="176">
        <f t="shared" ref="C361" si="68">SUM(C362:C363)</f>
        <v>1000000</v>
      </c>
      <c r="D361" s="176">
        <f>SUM(D362:D363)</f>
        <v>0</v>
      </c>
    </row>
    <row r="362" spans="1:4" s="136" customFormat="1" ht="20.25" x14ac:dyDescent="0.2">
      <c r="A362" s="159">
        <v>488100</v>
      </c>
      <c r="B362" s="160" t="s">
        <v>226</v>
      </c>
      <c r="C362" s="152">
        <v>1000000</v>
      </c>
      <c r="D362" s="167">
        <v>0</v>
      </c>
    </row>
    <row r="363" spans="1:4" s="136" customFormat="1" ht="20.25" x14ac:dyDescent="0.2">
      <c r="A363" s="159">
        <v>488100</v>
      </c>
      <c r="B363" s="160" t="s">
        <v>31</v>
      </c>
      <c r="C363" s="152">
        <v>0</v>
      </c>
      <c r="D363" s="167">
        <v>0</v>
      </c>
    </row>
    <row r="364" spans="1:4" s="136" customFormat="1" ht="20.25" x14ac:dyDescent="0.2">
      <c r="A364" s="175">
        <v>510000</v>
      </c>
      <c r="B364" s="168" t="s">
        <v>243</v>
      </c>
      <c r="C364" s="176">
        <f>C365+C369+C372</f>
        <v>571500</v>
      </c>
      <c r="D364" s="176">
        <f>D365+D369+D372</f>
        <v>0</v>
      </c>
    </row>
    <row r="365" spans="1:4" s="136" customFormat="1" ht="20.25" x14ac:dyDescent="0.2">
      <c r="A365" s="175">
        <v>511000</v>
      </c>
      <c r="B365" s="168" t="s">
        <v>244</v>
      </c>
      <c r="C365" s="176">
        <f>SUM(C366:C368)</f>
        <v>426500</v>
      </c>
      <c r="D365" s="176">
        <f>SUM(D366:D368)</f>
        <v>0</v>
      </c>
    </row>
    <row r="366" spans="1:4" s="136" customFormat="1" ht="20.25" x14ac:dyDescent="0.2">
      <c r="A366" s="159">
        <v>511200</v>
      </c>
      <c r="B366" s="160" t="s">
        <v>246</v>
      </c>
      <c r="C366" s="152">
        <v>20000</v>
      </c>
      <c r="D366" s="167">
        <v>0</v>
      </c>
    </row>
    <row r="367" spans="1:4" s="136" customFormat="1" ht="20.25" x14ac:dyDescent="0.2">
      <c r="A367" s="159">
        <v>511300</v>
      </c>
      <c r="B367" s="160" t="s">
        <v>247</v>
      </c>
      <c r="C367" s="152">
        <v>400000</v>
      </c>
      <c r="D367" s="167">
        <v>0</v>
      </c>
    </row>
    <row r="368" spans="1:4" s="136" customFormat="1" ht="20.25" x14ac:dyDescent="0.2">
      <c r="A368" s="159">
        <v>511400</v>
      </c>
      <c r="B368" s="160" t="s">
        <v>248</v>
      </c>
      <c r="C368" s="152">
        <v>6500</v>
      </c>
      <c r="D368" s="167">
        <v>0</v>
      </c>
    </row>
    <row r="369" spans="1:4" s="136" customFormat="1" ht="20.25" x14ac:dyDescent="0.2">
      <c r="A369" s="175">
        <v>513000</v>
      </c>
      <c r="B369" s="168" t="s">
        <v>251</v>
      </c>
      <c r="C369" s="176">
        <f>SUM(C370:C371)</f>
        <v>15000</v>
      </c>
      <c r="D369" s="176">
        <f>SUM(D370:D371)</f>
        <v>0</v>
      </c>
    </row>
    <row r="370" spans="1:4" s="136" customFormat="1" ht="20.25" x14ac:dyDescent="0.2">
      <c r="A370" s="159">
        <v>513700</v>
      </c>
      <c r="B370" s="160" t="s">
        <v>252</v>
      </c>
      <c r="C370" s="152">
        <v>0</v>
      </c>
      <c r="D370" s="167">
        <v>0</v>
      </c>
    </row>
    <row r="371" spans="1:4" s="136" customFormat="1" ht="20.25" x14ac:dyDescent="0.2">
      <c r="A371" s="159">
        <v>513700</v>
      </c>
      <c r="B371" s="160" t="s">
        <v>255</v>
      </c>
      <c r="C371" s="152">
        <v>15000</v>
      </c>
      <c r="D371" s="167">
        <v>0</v>
      </c>
    </row>
    <row r="372" spans="1:4" s="177" customFormat="1" ht="20.25" x14ac:dyDescent="0.2">
      <c r="A372" s="175">
        <v>516000</v>
      </c>
      <c r="B372" s="168" t="s">
        <v>256</v>
      </c>
      <c r="C372" s="176">
        <f t="shared" ref="C372" si="69">SUM(C373)</f>
        <v>130000</v>
      </c>
      <c r="D372" s="176">
        <f t="shared" ref="D372" si="70">SUM(D373)</f>
        <v>0</v>
      </c>
    </row>
    <row r="373" spans="1:4" s="136" customFormat="1" ht="20.25" x14ac:dyDescent="0.2">
      <c r="A373" s="159">
        <v>516100</v>
      </c>
      <c r="B373" s="160" t="s">
        <v>256</v>
      </c>
      <c r="C373" s="152">
        <v>130000</v>
      </c>
      <c r="D373" s="167">
        <v>0</v>
      </c>
    </row>
    <row r="374" spans="1:4" s="177" customFormat="1" ht="20.25" x14ac:dyDescent="0.2">
      <c r="A374" s="175">
        <v>630000</v>
      </c>
      <c r="B374" s="168" t="s">
        <v>277</v>
      </c>
      <c r="C374" s="176">
        <f>C377+C375</f>
        <v>85000</v>
      </c>
      <c r="D374" s="176">
        <f>D377+D375</f>
        <v>0</v>
      </c>
    </row>
    <row r="375" spans="1:4" s="177" customFormat="1" ht="20.25" x14ac:dyDescent="0.2">
      <c r="A375" s="175">
        <v>631000</v>
      </c>
      <c r="B375" s="168" t="s">
        <v>278</v>
      </c>
      <c r="C375" s="176">
        <f>0+C376</f>
        <v>0</v>
      </c>
      <c r="D375" s="176">
        <f>0+D376</f>
        <v>0</v>
      </c>
    </row>
    <row r="376" spans="1:4" s="136" customFormat="1" ht="20.25" x14ac:dyDescent="0.2">
      <c r="A376" s="179">
        <v>631200</v>
      </c>
      <c r="B376" s="160" t="s">
        <v>280</v>
      </c>
      <c r="C376" s="152">
        <v>0</v>
      </c>
      <c r="D376" s="167">
        <v>0</v>
      </c>
    </row>
    <row r="377" spans="1:4" s="177" customFormat="1" ht="20.25" x14ac:dyDescent="0.2">
      <c r="A377" s="175">
        <v>638000</v>
      </c>
      <c r="B377" s="168" t="s">
        <v>284</v>
      </c>
      <c r="C377" s="176">
        <f t="shared" ref="C377" si="71">C378</f>
        <v>85000</v>
      </c>
      <c r="D377" s="176">
        <f t="shared" ref="D377" si="72">D378</f>
        <v>0</v>
      </c>
    </row>
    <row r="378" spans="1:4" s="136" customFormat="1" ht="20.25" x14ac:dyDescent="0.2">
      <c r="A378" s="159">
        <v>638100</v>
      </c>
      <c r="B378" s="160" t="s">
        <v>285</v>
      </c>
      <c r="C378" s="152">
        <v>85000</v>
      </c>
      <c r="D378" s="167">
        <v>0</v>
      </c>
    </row>
    <row r="379" spans="1:4" s="136" customFormat="1" ht="20.25" x14ac:dyDescent="0.2">
      <c r="A379" s="181"/>
      <c r="B379" s="172" t="s">
        <v>294</v>
      </c>
      <c r="C379" s="178">
        <f>C326+C358+C364+C374</f>
        <v>21510500</v>
      </c>
      <c r="D379" s="178">
        <f>D326+D358+D364+D374</f>
        <v>0</v>
      </c>
    </row>
    <row r="380" spans="1:4" s="136" customFormat="1" ht="20.25" x14ac:dyDescent="0.2">
      <c r="A380" s="182"/>
      <c r="B380" s="154"/>
      <c r="C380" s="158"/>
      <c r="D380" s="158"/>
    </row>
    <row r="381" spans="1:4" s="136" customFormat="1" ht="20.25" x14ac:dyDescent="0.2">
      <c r="A381" s="157"/>
      <c r="B381" s="154"/>
      <c r="C381" s="152"/>
      <c r="D381" s="152"/>
    </row>
    <row r="382" spans="1:4" s="136" customFormat="1" ht="20.25" x14ac:dyDescent="0.2">
      <c r="A382" s="159" t="s">
        <v>317</v>
      </c>
      <c r="B382" s="168"/>
      <c r="C382" s="152"/>
      <c r="D382" s="152"/>
    </row>
    <row r="383" spans="1:4" s="136" customFormat="1" ht="20.25" x14ac:dyDescent="0.2">
      <c r="A383" s="159" t="s">
        <v>315</v>
      </c>
      <c r="B383" s="168"/>
      <c r="C383" s="152"/>
      <c r="D383" s="152"/>
    </row>
    <row r="384" spans="1:4" s="136" customFormat="1" ht="20.25" x14ac:dyDescent="0.2">
      <c r="A384" s="159" t="s">
        <v>307</v>
      </c>
      <c r="B384" s="168"/>
      <c r="C384" s="152"/>
      <c r="D384" s="152"/>
    </row>
    <row r="385" spans="1:4" s="136" customFormat="1" ht="20.25" x14ac:dyDescent="0.2">
      <c r="A385" s="159" t="s">
        <v>293</v>
      </c>
      <c r="B385" s="168"/>
      <c r="C385" s="152"/>
      <c r="D385" s="152"/>
    </row>
    <row r="386" spans="1:4" s="136" customFormat="1" ht="20.25" x14ac:dyDescent="0.2">
      <c r="A386" s="159"/>
      <c r="B386" s="161"/>
      <c r="C386" s="158"/>
      <c r="D386" s="158"/>
    </row>
    <row r="387" spans="1:4" s="136" customFormat="1" ht="20.25" x14ac:dyDescent="0.2">
      <c r="A387" s="175">
        <v>410000</v>
      </c>
      <c r="B387" s="163" t="s">
        <v>44</v>
      </c>
      <c r="C387" s="176">
        <f t="shared" ref="C387" si="73">C388+C391</f>
        <v>2130800</v>
      </c>
      <c r="D387" s="176">
        <f>D388+D391</f>
        <v>0</v>
      </c>
    </row>
    <row r="388" spans="1:4" s="136" customFormat="1" ht="20.25" x14ac:dyDescent="0.2">
      <c r="A388" s="175">
        <v>411000</v>
      </c>
      <c r="B388" s="163" t="s">
        <v>45</v>
      </c>
      <c r="C388" s="176">
        <f t="shared" ref="C388" si="74">SUM(C389:C390)</f>
        <v>174000</v>
      </c>
      <c r="D388" s="176">
        <f>SUM(D389:D390)</f>
        <v>0</v>
      </c>
    </row>
    <row r="389" spans="1:4" s="136" customFormat="1" ht="20.25" x14ac:dyDescent="0.2">
      <c r="A389" s="159">
        <v>411100</v>
      </c>
      <c r="B389" s="160" t="s">
        <v>46</v>
      </c>
      <c r="C389" s="152">
        <v>148000</v>
      </c>
      <c r="D389" s="167">
        <v>0</v>
      </c>
    </row>
    <row r="390" spans="1:4" s="136" customFormat="1" ht="20.25" x14ac:dyDescent="0.2">
      <c r="A390" s="159">
        <v>411200</v>
      </c>
      <c r="B390" s="160" t="s">
        <v>47</v>
      </c>
      <c r="C390" s="152">
        <v>26000</v>
      </c>
      <c r="D390" s="167">
        <v>0</v>
      </c>
    </row>
    <row r="391" spans="1:4" s="136" customFormat="1" ht="20.25" x14ac:dyDescent="0.2">
      <c r="A391" s="175">
        <v>412000</v>
      </c>
      <c r="B391" s="168" t="s">
        <v>50</v>
      </c>
      <c r="C391" s="176">
        <f t="shared" ref="C391" si="75">SUM(C392:C403)</f>
        <v>1956800</v>
      </c>
      <c r="D391" s="176">
        <f>SUM(D392:D403)</f>
        <v>0</v>
      </c>
    </row>
    <row r="392" spans="1:4" s="136" customFormat="1" ht="20.25" x14ac:dyDescent="0.2">
      <c r="A392" s="159">
        <v>412100</v>
      </c>
      <c r="B392" s="160" t="s">
        <v>51</v>
      </c>
      <c r="C392" s="152">
        <v>0</v>
      </c>
      <c r="D392" s="167">
        <v>0</v>
      </c>
    </row>
    <row r="393" spans="1:4" s="136" customFormat="1" ht="20.25" x14ac:dyDescent="0.2">
      <c r="A393" s="159">
        <v>412200</v>
      </c>
      <c r="B393" s="160" t="s">
        <v>52</v>
      </c>
      <c r="C393" s="152">
        <v>28500</v>
      </c>
      <c r="D393" s="167">
        <v>0</v>
      </c>
    </row>
    <row r="394" spans="1:4" s="136" customFormat="1" ht="20.25" x14ac:dyDescent="0.2">
      <c r="A394" s="159">
        <v>412300</v>
      </c>
      <c r="B394" s="160" t="s">
        <v>53</v>
      </c>
      <c r="C394" s="152">
        <v>6600</v>
      </c>
      <c r="D394" s="167">
        <v>0</v>
      </c>
    </row>
    <row r="395" spans="1:4" s="136" customFormat="1" ht="20.25" x14ac:dyDescent="0.2">
      <c r="A395" s="159">
        <v>412500</v>
      </c>
      <c r="B395" s="160" t="s">
        <v>57</v>
      </c>
      <c r="C395" s="152">
        <v>400000</v>
      </c>
      <c r="D395" s="167">
        <v>0</v>
      </c>
    </row>
    <row r="396" spans="1:4" s="136" customFormat="1" ht="20.25" x14ac:dyDescent="0.2">
      <c r="A396" s="159">
        <v>412600</v>
      </c>
      <c r="B396" s="160" t="s">
        <v>58</v>
      </c>
      <c r="C396" s="152">
        <v>600000</v>
      </c>
      <c r="D396" s="167">
        <v>0</v>
      </c>
    </row>
    <row r="397" spans="1:4" s="136" customFormat="1" ht="20.25" x14ac:dyDescent="0.2">
      <c r="A397" s="159">
        <v>412700</v>
      </c>
      <c r="B397" s="160" t="s">
        <v>60</v>
      </c>
      <c r="C397" s="152">
        <v>110000</v>
      </c>
      <c r="D397" s="167">
        <v>0</v>
      </c>
    </row>
    <row r="398" spans="1:4" s="136" customFormat="1" ht="20.25" x14ac:dyDescent="0.2">
      <c r="A398" s="159">
        <v>412900</v>
      </c>
      <c r="B398" s="169" t="s">
        <v>74</v>
      </c>
      <c r="C398" s="152">
        <v>85200</v>
      </c>
      <c r="D398" s="167">
        <v>0</v>
      </c>
    </row>
    <row r="399" spans="1:4" s="136" customFormat="1" ht="20.25" x14ac:dyDescent="0.2">
      <c r="A399" s="159">
        <v>412900</v>
      </c>
      <c r="B399" s="169" t="s">
        <v>75</v>
      </c>
      <c r="C399" s="152">
        <v>380000</v>
      </c>
      <c r="D399" s="167">
        <v>0</v>
      </c>
    </row>
    <row r="400" spans="1:4" s="136" customFormat="1" ht="20.25" x14ac:dyDescent="0.2">
      <c r="A400" s="159">
        <v>412900</v>
      </c>
      <c r="B400" s="169" t="s">
        <v>76</v>
      </c>
      <c r="C400" s="152">
        <v>10000</v>
      </c>
      <c r="D400" s="167">
        <v>0</v>
      </c>
    </row>
    <row r="401" spans="1:4" s="136" customFormat="1" ht="20.25" x14ac:dyDescent="0.2">
      <c r="A401" s="159">
        <v>412900</v>
      </c>
      <c r="B401" s="169" t="s">
        <v>77</v>
      </c>
      <c r="C401" s="152">
        <v>330000</v>
      </c>
      <c r="D401" s="167">
        <v>0</v>
      </c>
    </row>
    <row r="402" spans="1:4" s="136" customFormat="1" ht="20.25" x14ac:dyDescent="0.2">
      <c r="A402" s="159">
        <v>412900</v>
      </c>
      <c r="B402" s="169" t="s">
        <v>78</v>
      </c>
      <c r="C402" s="152">
        <v>500</v>
      </c>
      <c r="D402" s="167">
        <v>0</v>
      </c>
    </row>
    <row r="403" spans="1:4" s="136" customFormat="1" ht="20.25" x14ac:dyDescent="0.2">
      <c r="A403" s="159">
        <v>412900</v>
      </c>
      <c r="B403" s="160" t="s">
        <v>80</v>
      </c>
      <c r="C403" s="152">
        <v>6000</v>
      </c>
      <c r="D403" s="167">
        <v>0</v>
      </c>
    </row>
    <row r="404" spans="1:4" s="136" customFormat="1" ht="20.25" x14ac:dyDescent="0.2">
      <c r="A404" s="175">
        <v>510000</v>
      </c>
      <c r="B404" s="168" t="s">
        <v>243</v>
      </c>
      <c r="C404" s="176">
        <f>C405+C407</f>
        <v>15000</v>
      </c>
      <c r="D404" s="176">
        <f>D405+D407</f>
        <v>0</v>
      </c>
    </row>
    <row r="405" spans="1:4" s="136" customFormat="1" ht="20.25" x14ac:dyDescent="0.2">
      <c r="A405" s="175">
        <v>511000</v>
      </c>
      <c r="B405" s="168" t="s">
        <v>244</v>
      </c>
      <c r="C405" s="176">
        <f>SUM(C406:C406)</f>
        <v>7500</v>
      </c>
      <c r="D405" s="176">
        <f>SUM(D406:D406)</f>
        <v>0</v>
      </c>
    </row>
    <row r="406" spans="1:4" s="136" customFormat="1" ht="20.25" x14ac:dyDescent="0.2">
      <c r="A406" s="159">
        <v>511300</v>
      </c>
      <c r="B406" s="160" t="s">
        <v>247</v>
      </c>
      <c r="C406" s="152">
        <v>7500</v>
      </c>
      <c r="D406" s="167">
        <v>0</v>
      </c>
    </row>
    <row r="407" spans="1:4" s="177" customFormat="1" ht="20.25" x14ac:dyDescent="0.2">
      <c r="A407" s="175">
        <v>516000</v>
      </c>
      <c r="B407" s="168" t="s">
        <v>256</v>
      </c>
      <c r="C407" s="164">
        <f t="shared" ref="C407" si="76">C408</f>
        <v>7500</v>
      </c>
      <c r="D407" s="164">
        <f t="shared" ref="D407" si="77">D408</f>
        <v>0</v>
      </c>
    </row>
    <row r="408" spans="1:4" s="136" customFormat="1" ht="20.25" x14ac:dyDescent="0.2">
      <c r="A408" s="159">
        <v>516100</v>
      </c>
      <c r="B408" s="160" t="s">
        <v>256</v>
      </c>
      <c r="C408" s="152">
        <v>7500</v>
      </c>
      <c r="D408" s="167">
        <v>0</v>
      </c>
    </row>
    <row r="409" spans="1:4" s="136" customFormat="1" ht="20.25" x14ac:dyDescent="0.2">
      <c r="A409" s="181"/>
      <c r="B409" s="172" t="s">
        <v>294</v>
      </c>
      <c r="C409" s="178">
        <f>C387+C404+0</f>
        <v>2145800</v>
      </c>
      <c r="D409" s="178">
        <f>D387+D404+0</f>
        <v>0</v>
      </c>
    </row>
    <row r="410" spans="1:4" s="136" customFormat="1" ht="20.25" x14ac:dyDescent="0.2">
      <c r="A410" s="182"/>
      <c r="B410" s="154"/>
      <c r="C410" s="158"/>
      <c r="D410" s="158"/>
    </row>
    <row r="411" spans="1:4" s="136" customFormat="1" ht="20.25" x14ac:dyDescent="0.2">
      <c r="A411" s="157"/>
      <c r="B411" s="154"/>
      <c r="C411" s="152"/>
      <c r="D411" s="152"/>
    </row>
    <row r="412" spans="1:4" s="136" customFormat="1" ht="20.25" x14ac:dyDescent="0.2">
      <c r="A412" s="159" t="s">
        <v>318</v>
      </c>
      <c r="B412" s="168"/>
      <c r="C412" s="152"/>
      <c r="D412" s="152"/>
    </row>
    <row r="413" spans="1:4" s="136" customFormat="1" ht="20.25" x14ac:dyDescent="0.2">
      <c r="A413" s="159" t="s">
        <v>315</v>
      </c>
      <c r="B413" s="168"/>
      <c r="C413" s="152"/>
      <c r="D413" s="152"/>
    </row>
    <row r="414" spans="1:4" s="136" customFormat="1" ht="20.25" x14ac:dyDescent="0.2">
      <c r="A414" s="159" t="s">
        <v>319</v>
      </c>
      <c r="B414" s="168"/>
      <c r="C414" s="152"/>
      <c r="D414" s="152"/>
    </row>
    <row r="415" spans="1:4" s="136" customFormat="1" ht="20.25" x14ac:dyDescent="0.2">
      <c r="A415" s="159" t="s">
        <v>293</v>
      </c>
      <c r="B415" s="168"/>
      <c r="C415" s="152"/>
      <c r="D415" s="152"/>
    </row>
    <row r="416" spans="1:4" s="136" customFormat="1" ht="20.25" x14ac:dyDescent="0.2">
      <c r="A416" s="159"/>
      <c r="B416" s="161"/>
      <c r="C416" s="158"/>
      <c r="D416" s="158"/>
    </row>
    <row r="417" spans="1:4" s="136" customFormat="1" ht="20.25" x14ac:dyDescent="0.2">
      <c r="A417" s="175">
        <v>410000</v>
      </c>
      <c r="B417" s="163" t="s">
        <v>44</v>
      </c>
      <c r="C417" s="176">
        <f>C418+C423+0</f>
        <v>27514100</v>
      </c>
      <c r="D417" s="176">
        <f>D418+D423+0</f>
        <v>0</v>
      </c>
    </row>
    <row r="418" spans="1:4" s="136" customFormat="1" ht="20.25" x14ac:dyDescent="0.2">
      <c r="A418" s="175">
        <v>411000</v>
      </c>
      <c r="B418" s="163" t="s">
        <v>45</v>
      </c>
      <c r="C418" s="176">
        <f t="shared" ref="C418" si="78">SUM(C419:C422)</f>
        <v>27464100</v>
      </c>
      <c r="D418" s="176">
        <f>SUM(D419:D422)</f>
        <v>0</v>
      </c>
    </row>
    <row r="419" spans="1:4" s="136" customFormat="1" ht="20.25" x14ac:dyDescent="0.2">
      <c r="A419" s="159">
        <v>411100</v>
      </c>
      <c r="B419" s="160" t="s">
        <v>46</v>
      </c>
      <c r="C419" s="152">
        <f>25700000+4100</f>
        <v>25704100</v>
      </c>
      <c r="D419" s="167">
        <v>0</v>
      </c>
    </row>
    <row r="420" spans="1:4" s="136" customFormat="1" ht="20.25" x14ac:dyDescent="0.2">
      <c r="A420" s="159">
        <v>411200</v>
      </c>
      <c r="B420" s="160" t="s">
        <v>47</v>
      </c>
      <c r="C420" s="152">
        <v>630000</v>
      </c>
      <c r="D420" s="167">
        <v>0</v>
      </c>
    </row>
    <row r="421" spans="1:4" s="136" customFormat="1" ht="40.5" x14ac:dyDescent="0.2">
      <c r="A421" s="159">
        <v>411300</v>
      </c>
      <c r="B421" s="160" t="s">
        <v>48</v>
      </c>
      <c r="C421" s="152">
        <v>780000</v>
      </c>
      <c r="D421" s="167">
        <v>0</v>
      </c>
    </row>
    <row r="422" spans="1:4" s="136" customFormat="1" ht="20.25" x14ac:dyDescent="0.2">
      <c r="A422" s="159">
        <v>411400</v>
      </c>
      <c r="B422" s="160" t="s">
        <v>49</v>
      </c>
      <c r="C422" s="152">
        <v>350000</v>
      </c>
      <c r="D422" s="167">
        <v>0</v>
      </c>
    </row>
    <row r="423" spans="1:4" s="136" customFormat="1" ht="20.25" x14ac:dyDescent="0.2">
      <c r="A423" s="175">
        <v>412000</v>
      </c>
      <c r="B423" s="168" t="s">
        <v>50</v>
      </c>
      <c r="C423" s="176">
        <f>SUM(C424:C424)</f>
        <v>50000</v>
      </c>
      <c r="D423" s="176">
        <f>SUM(D424:D424)</f>
        <v>0</v>
      </c>
    </row>
    <row r="424" spans="1:4" s="136" customFormat="1" ht="20.25" x14ac:dyDescent="0.2">
      <c r="A424" s="159">
        <v>412900</v>
      </c>
      <c r="B424" s="169" t="s">
        <v>78</v>
      </c>
      <c r="C424" s="152">
        <v>50000</v>
      </c>
      <c r="D424" s="167">
        <v>0</v>
      </c>
    </row>
    <row r="425" spans="1:4" s="177" customFormat="1" ht="20.25" x14ac:dyDescent="0.2">
      <c r="A425" s="175">
        <v>630000</v>
      </c>
      <c r="B425" s="168" t="s">
        <v>277</v>
      </c>
      <c r="C425" s="176">
        <f>C426+0</f>
        <v>750000</v>
      </c>
      <c r="D425" s="176">
        <f>D426+0</f>
        <v>0</v>
      </c>
    </row>
    <row r="426" spans="1:4" s="177" customFormat="1" ht="20.25" x14ac:dyDescent="0.2">
      <c r="A426" s="175">
        <v>638000</v>
      </c>
      <c r="B426" s="168" t="s">
        <v>284</v>
      </c>
      <c r="C426" s="176">
        <f t="shared" ref="C426" si="79">C427</f>
        <v>750000</v>
      </c>
      <c r="D426" s="176">
        <f t="shared" ref="D426" si="80">D427</f>
        <v>0</v>
      </c>
    </row>
    <row r="427" spans="1:4" s="136" customFormat="1" ht="20.25" x14ac:dyDescent="0.2">
      <c r="A427" s="159">
        <v>638100</v>
      </c>
      <c r="B427" s="160" t="s">
        <v>285</v>
      </c>
      <c r="C427" s="152">
        <v>750000</v>
      </c>
      <c r="D427" s="167">
        <v>0</v>
      </c>
    </row>
    <row r="428" spans="1:4" s="136" customFormat="1" ht="20.25" x14ac:dyDescent="0.2">
      <c r="A428" s="181"/>
      <c r="B428" s="172" t="s">
        <v>294</v>
      </c>
      <c r="C428" s="178">
        <f>C417+0+C425</f>
        <v>28264100</v>
      </c>
      <c r="D428" s="178">
        <f>D417+0+D425</f>
        <v>0</v>
      </c>
    </row>
    <row r="429" spans="1:4" s="136" customFormat="1" ht="20.25" x14ac:dyDescent="0.2">
      <c r="A429" s="182"/>
      <c r="B429" s="154"/>
      <c r="C429" s="158"/>
      <c r="D429" s="158"/>
    </row>
    <row r="430" spans="1:4" s="136" customFormat="1" ht="20.25" x14ac:dyDescent="0.2">
      <c r="A430" s="157"/>
      <c r="B430" s="154"/>
      <c r="C430" s="152"/>
      <c r="D430" s="152"/>
    </row>
    <row r="431" spans="1:4" s="136" customFormat="1" ht="20.25" x14ac:dyDescent="0.2">
      <c r="A431" s="159" t="s">
        <v>320</v>
      </c>
      <c r="B431" s="168"/>
      <c r="C431" s="152"/>
      <c r="D431" s="152"/>
    </row>
    <row r="432" spans="1:4" s="136" customFormat="1" ht="20.25" x14ac:dyDescent="0.2">
      <c r="A432" s="159" t="s">
        <v>315</v>
      </c>
      <c r="B432" s="168"/>
      <c r="C432" s="152"/>
      <c r="D432" s="152"/>
    </row>
    <row r="433" spans="1:4" s="136" customFormat="1" ht="20.25" x14ac:dyDescent="0.2">
      <c r="A433" s="159" t="s">
        <v>321</v>
      </c>
      <c r="B433" s="168"/>
      <c r="C433" s="152"/>
      <c r="D433" s="152"/>
    </row>
    <row r="434" spans="1:4" s="136" customFormat="1" ht="20.25" x14ac:dyDescent="0.2">
      <c r="A434" s="159" t="s">
        <v>293</v>
      </c>
      <c r="B434" s="168"/>
      <c r="C434" s="152"/>
      <c r="D434" s="152"/>
    </row>
    <row r="435" spans="1:4" s="136" customFormat="1" ht="20.25" x14ac:dyDescent="0.2">
      <c r="A435" s="159"/>
      <c r="B435" s="161"/>
      <c r="C435" s="158"/>
      <c r="D435" s="158"/>
    </row>
    <row r="436" spans="1:4" s="136" customFormat="1" ht="20.25" x14ac:dyDescent="0.2">
      <c r="A436" s="175">
        <v>410000</v>
      </c>
      <c r="B436" s="163" t="s">
        <v>44</v>
      </c>
      <c r="C436" s="176">
        <f>C437+C442+C454</f>
        <v>948800</v>
      </c>
      <c r="D436" s="176">
        <f>D437+D442+D454</f>
        <v>0</v>
      </c>
    </row>
    <row r="437" spans="1:4" s="136" customFormat="1" ht="20.25" x14ac:dyDescent="0.2">
      <c r="A437" s="175">
        <v>411000</v>
      </c>
      <c r="B437" s="163" t="s">
        <v>45</v>
      </c>
      <c r="C437" s="176">
        <f t="shared" ref="C437" si="81">SUM(C438:C441)</f>
        <v>924700</v>
      </c>
      <c r="D437" s="176">
        <f>SUM(D438:D441)</f>
        <v>0</v>
      </c>
    </row>
    <row r="438" spans="1:4" s="136" customFormat="1" ht="20.25" x14ac:dyDescent="0.2">
      <c r="A438" s="159">
        <v>411100</v>
      </c>
      <c r="B438" s="160" t="s">
        <v>46</v>
      </c>
      <c r="C438" s="152">
        <v>895000</v>
      </c>
      <c r="D438" s="167">
        <v>0</v>
      </c>
    </row>
    <row r="439" spans="1:4" s="136" customFormat="1" ht="20.25" x14ac:dyDescent="0.2">
      <c r="A439" s="159">
        <v>411200</v>
      </c>
      <c r="B439" s="160" t="s">
        <v>47</v>
      </c>
      <c r="C439" s="152">
        <v>12000</v>
      </c>
      <c r="D439" s="167">
        <v>0</v>
      </c>
    </row>
    <row r="440" spans="1:4" s="136" customFormat="1" ht="40.5" x14ac:dyDescent="0.2">
      <c r="A440" s="159">
        <v>411300</v>
      </c>
      <c r="B440" s="160" t="s">
        <v>48</v>
      </c>
      <c r="C440" s="152">
        <v>12700</v>
      </c>
      <c r="D440" s="167">
        <v>0</v>
      </c>
    </row>
    <row r="441" spans="1:4" s="136" customFormat="1" ht="20.25" x14ac:dyDescent="0.2">
      <c r="A441" s="159">
        <v>411400</v>
      </c>
      <c r="B441" s="160" t="s">
        <v>49</v>
      </c>
      <c r="C441" s="152">
        <v>5000</v>
      </c>
      <c r="D441" s="167">
        <v>0</v>
      </c>
    </row>
    <row r="442" spans="1:4" s="177" customFormat="1" ht="20.25" x14ac:dyDescent="0.2">
      <c r="A442" s="175">
        <v>412000</v>
      </c>
      <c r="B442" s="168" t="s">
        <v>50</v>
      </c>
      <c r="C442" s="176">
        <f>SUM(C443:C453)</f>
        <v>23100</v>
      </c>
      <c r="D442" s="176">
        <f>SUM(D443:D453)</f>
        <v>0</v>
      </c>
    </row>
    <row r="443" spans="1:4" s="136" customFormat="1" ht="20.25" x14ac:dyDescent="0.2">
      <c r="A443" s="179">
        <v>412100</v>
      </c>
      <c r="B443" s="160" t="s">
        <v>51</v>
      </c>
      <c r="C443" s="152">
        <v>2000</v>
      </c>
      <c r="D443" s="167">
        <v>0</v>
      </c>
    </row>
    <row r="444" spans="1:4" s="136" customFormat="1" ht="20.25" x14ac:dyDescent="0.2">
      <c r="A444" s="159">
        <v>412200</v>
      </c>
      <c r="B444" s="160" t="s">
        <v>52</v>
      </c>
      <c r="C444" s="152">
        <v>3000</v>
      </c>
      <c r="D444" s="167">
        <v>0</v>
      </c>
    </row>
    <row r="445" spans="1:4" s="136" customFormat="1" ht="20.25" x14ac:dyDescent="0.2">
      <c r="A445" s="159">
        <v>412300</v>
      </c>
      <c r="B445" s="160" t="s">
        <v>53</v>
      </c>
      <c r="C445" s="152">
        <v>4000</v>
      </c>
      <c r="D445" s="167">
        <v>0</v>
      </c>
    </row>
    <row r="446" spans="1:4" s="136" customFormat="1" ht="20.25" x14ac:dyDescent="0.2">
      <c r="A446" s="159">
        <v>412500</v>
      </c>
      <c r="B446" s="160" t="s">
        <v>57</v>
      </c>
      <c r="C446" s="152">
        <v>1500</v>
      </c>
      <c r="D446" s="167">
        <v>0</v>
      </c>
    </row>
    <row r="447" spans="1:4" s="136" customFormat="1" ht="20.25" x14ac:dyDescent="0.2">
      <c r="A447" s="159">
        <v>412600</v>
      </c>
      <c r="B447" s="160" t="s">
        <v>58</v>
      </c>
      <c r="C447" s="152">
        <v>3000</v>
      </c>
      <c r="D447" s="167">
        <v>0</v>
      </c>
    </row>
    <row r="448" spans="1:4" s="136" customFormat="1" ht="20.25" x14ac:dyDescent="0.2">
      <c r="A448" s="159">
        <v>412700</v>
      </c>
      <c r="B448" s="160" t="s">
        <v>60</v>
      </c>
      <c r="C448" s="152">
        <v>5000</v>
      </c>
      <c r="D448" s="167">
        <v>0</v>
      </c>
    </row>
    <row r="449" spans="1:4" s="136" customFormat="1" ht="20.25" x14ac:dyDescent="0.2">
      <c r="A449" s="159">
        <v>412900</v>
      </c>
      <c r="B449" s="160" t="s">
        <v>74</v>
      </c>
      <c r="C449" s="152">
        <v>499.99999999999994</v>
      </c>
      <c r="D449" s="167">
        <v>0</v>
      </c>
    </row>
    <row r="450" spans="1:4" s="136" customFormat="1" ht="20.25" x14ac:dyDescent="0.2">
      <c r="A450" s="159">
        <v>412900</v>
      </c>
      <c r="B450" s="160" t="s">
        <v>75</v>
      </c>
      <c r="C450" s="152">
        <v>0</v>
      </c>
      <c r="D450" s="167">
        <v>0</v>
      </c>
    </row>
    <row r="451" spans="1:4" s="136" customFormat="1" ht="20.25" x14ac:dyDescent="0.2">
      <c r="A451" s="159">
        <v>412900</v>
      </c>
      <c r="B451" s="160" t="s">
        <v>76</v>
      </c>
      <c r="C451" s="152">
        <v>600</v>
      </c>
      <c r="D451" s="167">
        <v>0</v>
      </c>
    </row>
    <row r="452" spans="1:4" s="136" customFormat="1" ht="20.25" x14ac:dyDescent="0.2">
      <c r="A452" s="184">
        <v>412900</v>
      </c>
      <c r="B452" s="169" t="s">
        <v>77</v>
      </c>
      <c r="C452" s="152">
        <v>500</v>
      </c>
      <c r="D452" s="167">
        <v>0</v>
      </c>
    </row>
    <row r="453" spans="1:4" s="136" customFormat="1" ht="20.25" x14ac:dyDescent="0.2">
      <c r="A453" s="184">
        <v>412900</v>
      </c>
      <c r="B453" s="185" t="s">
        <v>78</v>
      </c>
      <c r="C453" s="152">
        <v>3000</v>
      </c>
      <c r="D453" s="167">
        <v>0</v>
      </c>
    </row>
    <row r="454" spans="1:4" s="177" customFormat="1" ht="40.5" x14ac:dyDescent="0.2">
      <c r="A454" s="175">
        <v>418000</v>
      </c>
      <c r="B454" s="168" t="s">
        <v>196</v>
      </c>
      <c r="C454" s="176">
        <f t="shared" ref="C454" si="82">C455</f>
        <v>1000</v>
      </c>
      <c r="D454" s="176">
        <f t="shared" ref="D454" si="83">D455</f>
        <v>0</v>
      </c>
    </row>
    <row r="455" spans="1:4" s="136" customFormat="1" ht="20.25" x14ac:dyDescent="0.2">
      <c r="A455" s="159">
        <v>418400</v>
      </c>
      <c r="B455" s="160" t="s">
        <v>198</v>
      </c>
      <c r="C455" s="152">
        <v>1000</v>
      </c>
      <c r="D455" s="167">
        <v>0</v>
      </c>
    </row>
    <row r="456" spans="1:4" s="136" customFormat="1" ht="20.25" x14ac:dyDescent="0.2">
      <c r="A456" s="175">
        <v>510000</v>
      </c>
      <c r="B456" s="168" t="s">
        <v>243</v>
      </c>
      <c r="C456" s="176">
        <f t="shared" ref="C456:D456" si="84">C457+C461+C459</f>
        <v>15600</v>
      </c>
      <c r="D456" s="176">
        <f t="shared" si="84"/>
        <v>0</v>
      </c>
    </row>
    <row r="457" spans="1:4" s="136" customFormat="1" ht="20.25" x14ac:dyDescent="0.2">
      <c r="A457" s="175">
        <v>511000</v>
      </c>
      <c r="B457" s="168" t="s">
        <v>244</v>
      </c>
      <c r="C457" s="176">
        <f t="shared" ref="C457" si="85">SUM(C458:C458)</f>
        <v>10000</v>
      </c>
      <c r="D457" s="176">
        <f t="shared" ref="D457" si="86">SUM(D458:D458)</f>
        <v>0</v>
      </c>
    </row>
    <row r="458" spans="1:4" s="136" customFormat="1" ht="20.25" x14ac:dyDescent="0.2">
      <c r="A458" s="159">
        <v>511300</v>
      </c>
      <c r="B458" s="160" t="s">
        <v>247</v>
      </c>
      <c r="C458" s="152">
        <v>10000</v>
      </c>
      <c r="D458" s="167">
        <v>0</v>
      </c>
    </row>
    <row r="459" spans="1:4" s="177" customFormat="1" ht="20.25" x14ac:dyDescent="0.2">
      <c r="A459" s="175">
        <v>513000</v>
      </c>
      <c r="B459" s="168" t="s">
        <v>251</v>
      </c>
      <c r="C459" s="176">
        <f t="shared" ref="C459:D459" si="87">C460</f>
        <v>5000</v>
      </c>
      <c r="D459" s="176">
        <f t="shared" si="87"/>
        <v>0</v>
      </c>
    </row>
    <row r="460" spans="1:4" s="136" customFormat="1" ht="20.25" x14ac:dyDescent="0.2">
      <c r="A460" s="159">
        <v>513700</v>
      </c>
      <c r="B460" s="160" t="s">
        <v>253</v>
      </c>
      <c r="C460" s="152">
        <v>5000</v>
      </c>
      <c r="D460" s="167">
        <v>0</v>
      </c>
    </row>
    <row r="461" spans="1:4" s="177" customFormat="1" ht="20.25" x14ac:dyDescent="0.2">
      <c r="A461" s="175">
        <v>516000</v>
      </c>
      <c r="B461" s="168" t="s">
        <v>256</v>
      </c>
      <c r="C461" s="176">
        <f t="shared" ref="C461" si="88">C462</f>
        <v>600</v>
      </c>
      <c r="D461" s="176">
        <f t="shared" ref="D461" si="89">D462</f>
        <v>0</v>
      </c>
    </row>
    <row r="462" spans="1:4" s="136" customFormat="1" ht="20.25" x14ac:dyDescent="0.2">
      <c r="A462" s="159">
        <v>516100</v>
      </c>
      <c r="B462" s="160" t="s">
        <v>256</v>
      </c>
      <c r="C462" s="152">
        <v>600</v>
      </c>
      <c r="D462" s="167">
        <v>0</v>
      </c>
    </row>
    <row r="463" spans="1:4" s="177" customFormat="1" ht="20.25" x14ac:dyDescent="0.2">
      <c r="A463" s="175">
        <v>630000</v>
      </c>
      <c r="B463" s="168" t="s">
        <v>277</v>
      </c>
      <c r="C463" s="176">
        <f>C464+0</f>
        <v>0</v>
      </c>
      <c r="D463" s="176">
        <f>D464+0</f>
        <v>0</v>
      </c>
    </row>
    <row r="464" spans="1:4" s="177" customFormat="1" ht="20.25" x14ac:dyDescent="0.2">
      <c r="A464" s="175">
        <v>638000</v>
      </c>
      <c r="B464" s="168" t="s">
        <v>284</v>
      </c>
      <c r="C464" s="176">
        <f t="shared" ref="C464" si="90">C465</f>
        <v>0</v>
      </c>
      <c r="D464" s="176">
        <f t="shared" ref="D464" si="91">D465</f>
        <v>0</v>
      </c>
    </row>
    <row r="465" spans="1:4" s="136" customFormat="1" ht="20.25" x14ac:dyDescent="0.2">
      <c r="A465" s="159">
        <v>638100</v>
      </c>
      <c r="B465" s="160" t="s">
        <v>285</v>
      </c>
      <c r="C465" s="152">
        <v>0</v>
      </c>
      <c r="D465" s="167">
        <v>0</v>
      </c>
    </row>
    <row r="466" spans="1:4" s="136" customFormat="1" ht="20.25" x14ac:dyDescent="0.2">
      <c r="A466" s="181"/>
      <c r="B466" s="172" t="s">
        <v>294</v>
      </c>
      <c r="C466" s="178">
        <f>C436+C456+C463</f>
        <v>964400</v>
      </c>
      <c r="D466" s="178">
        <f>D436+D456+D463</f>
        <v>0</v>
      </c>
    </row>
    <row r="467" spans="1:4" s="136" customFormat="1" ht="20.25" x14ac:dyDescent="0.2">
      <c r="A467" s="182"/>
      <c r="B467" s="154"/>
      <c r="C467" s="152"/>
      <c r="D467" s="152"/>
    </row>
    <row r="468" spans="1:4" s="136" customFormat="1" ht="20.25" x14ac:dyDescent="0.2">
      <c r="A468" s="157"/>
      <c r="B468" s="154"/>
      <c r="C468" s="152"/>
      <c r="D468" s="152"/>
    </row>
    <row r="469" spans="1:4" s="136" customFormat="1" ht="20.25" x14ac:dyDescent="0.2">
      <c r="A469" s="159" t="s">
        <v>322</v>
      </c>
      <c r="B469" s="168"/>
      <c r="C469" s="152"/>
      <c r="D469" s="152"/>
    </row>
    <row r="470" spans="1:4" s="136" customFormat="1" ht="20.25" x14ac:dyDescent="0.2">
      <c r="A470" s="159" t="s">
        <v>315</v>
      </c>
      <c r="B470" s="168"/>
      <c r="C470" s="152"/>
      <c r="D470" s="152"/>
    </row>
    <row r="471" spans="1:4" s="136" customFormat="1" ht="20.25" x14ac:dyDescent="0.2">
      <c r="A471" s="159" t="s">
        <v>323</v>
      </c>
      <c r="B471" s="168"/>
      <c r="C471" s="152"/>
      <c r="D471" s="152"/>
    </row>
    <row r="472" spans="1:4" s="136" customFormat="1" ht="20.25" x14ac:dyDescent="0.2">
      <c r="A472" s="159" t="s">
        <v>293</v>
      </c>
      <c r="B472" s="168"/>
      <c r="C472" s="152"/>
      <c r="D472" s="152"/>
    </row>
    <row r="473" spans="1:4" s="136" customFormat="1" ht="20.25" x14ac:dyDescent="0.2">
      <c r="A473" s="159"/>
      <c r="B473" s="161"/>
      <c r="C473" s="158"/>
      <c r="D473" s="158"/>
    </row>
    <row r="474" spans="1:4" s="136" customFormat="1" ht="20.25" x14ac:dyDescent="0.2">
      <c r="A474" s="175">
        <v>410000</v>
      </c>
      <c r="B474" s="163" t="s">
        <v>44</v>
      </c>
      <c r="C474" s="176">
        <f t="shared" ref="C474" si="92">C475+C480</f>
        <v>1001900</v>
      </c>
      <c r="D474" s="176">
        <f>D475+D480</f>
        <v>0</v>
      </c>
    </row>
    <row r="475" spans="1:4" s="136" customFormat="1" ht="20.25" x14ac:dyDescent="0.2">
      <c r="A475" s="175">
        <v>411000</v>
      </c>
      <c r="B475" s="163" t="s">
        <v>45</v>
      </c>
      <c r="C475" s="176">
        <f t="shared" ref="C475" si="93">SUM(C476:C479)</f>
        <v>721600</v>
      </c>
      <c r="D475" s="176">
        <f>SUM(D476:D479)</f>
        <v>0</v>
      </c>
    </row>
    <row r="476" spans="1:4" s="136" customFormat="1" ht="20.25" x14ac:dyDescent="0.2">
      <c r="A476" s="159">
        <v>411100</v>
      </c>
      <c r="B476" s="160" t="s">
        <v>46</v>
      </c>
      <c r="C476" s="152">
        <f>680000+2300</f>
        <v>682300</v>
      </c>
      <c r="D476" s="167">
        <v>0</v>
      </c>
    </row>
    <row r="477" spans="1:4" s="136" customFormat="1" ht="20.25" x14ac:dyDescent="0.2">
      <c r="A477" s="159">
        <v>411200</v>
      </c>
      <c r="B477" s="160" t="s">
        <v>47</v>
      </c>
      <c r="C477" s="152">
        <v>18300</v>
      </c>
      <c r="D477" s="167">
        <v>0</v>
      </c>
    </row>
    <row r="478" spans="1:4" s="136" customFormat="1" ht="40.5" x14ac:dyDescent="0.2">
      <c r="A478" s="159">
        <v>411300</v>
      </c>
      <c r="B478" s="160" t="s">
        <v>48</v>
      </c>
      <c r="C478" s="152">
        <v>11100</v>
      </c>
      <c r="D478" s="167">
        <v>0</v>
      </c>
    </row>
    <row r="479" spans="1:4" s="136" customFormat="1" ht="20.25" x14ac:dyDescent="0.2">
      <c r="A479" s="159">
        <v>411400</v>
      </c>
      <c r="B479" s="160" t="s">
        <v>49</v>
      </c>
      <c r="C479" s="152">
        <v>9900</v>
      </c>
      <c r="D479" s="167">
        <v>0</v>
      </c>
    </row>
    <row r="480" spans="1:4" s="136" customFormat="1" ht="20.25" x14ac:dyDescent="0.2">
      <c r="A480" s="175">
        <v>412000</v>
      </c>
      <c r="B480" s="168" t="s">
        <v>50</v>
      </c>
      <c r="C480" s="176">
        <f t="shared" ref="C480" si="94">SUM(C481:C493)</f>
        <v>280300</v>
      </c>
      <c r="D480" s="176">
        <f>SUM(D481:D493)</f>
        <v>0</v>
      </c>
    </row>
    <row r="481" spans="1:4" s="136" customFormat="1" ht="20.25" x14ac:dyDescent="0.2">
      <c r="A481" s="159">
        <v>412100</v>
      </c>
      <c r="B481" s="160" t="s">
        <v>51</v>
      </c>
      <c r="C481" s="152">
        <v>3600</v>
      </c>
      <c r="D481" s="167">
        <v>0</v>
      </c>
    </row>
    <row r="482" spans="1:4" s="136" customFormat="1" ht="20.25" x14ac:dyDescent="0.2">
      <c r="A482" s="159">
        <v>412200</v>
      </c>
      <c r="B482" s="160" t="s">
        <v>52</v>
      </c>
      <c r="C482" s="152">
        <v>44500</v>
      </c>
      <c r="D482" s="167">
        <v>0</v>
      </c>
    </row>
    <row r="483" spans="1:4" s="136" customFormat="1" ht="20.25" x14ac:dyDescent="0.2">
      <c r="A483" s="159">
        <v>412300</v>
      </c>
      <c r="B483" s="160" t="s">
        <v>53</v>
      </c>
      <c r="C483" s="152">
        <v>8000</v>
      </c>
      <c r="D483" s="167">
        <v>0</v>
      </c>
    </row>
    <row r="484" spans="1:4" s="136" customFormat="1" ht="20.25" x14ac:dyDescent="0.2">
      <c r="A484" s="159">
        <v>412500</v>
      </c>
      <c r="B484" s="160" t="s">
        <v>57</v>
      </c>
      <c r="C484" s="152">
        <v>7500</v>
      </c>
      <c r="D484" s="167">
        <v>0</v>
      </c>
    </row>
    <row r="485" spans="1:4" s="136" customFormat="1" ht="20.25" x14ac:dyDescent="0.2">
      <c r="A485" s="159">
        <v>412600</v>
      </c>
      <c r="B485" s="160" t="s">
        <v>58</v>
      </c>
      <c r="C485" s="152">
        <v>9500</v>
      </c>
      <c r="D485" s="167">
        <v>0</v>
      </c>
    </row>
    <row r="486" spans="1:4" s="136" customFormat="1" ht="20.25" x14ac:dyDescent="0.2">
      <c r="A486" s="159">
        <v>412700</v>
      </c>
      <c r="B486" s="160" t="s">
        <v>60</v>
      </c>
      <c r="C486" s="152">
        <v>60000</v>
      </c>
      <c r="D486" s="167">
        <v>0</v>
      </c>
    </row>
    <row r="487" spans="1:4" s="136" customFormat="1" ht="20.25" x14ac:dyDescent="0.2">
      <c r="A487" s="159">
        <v>412900</v>
      </c>
      <c r="B487" s="169" t="s">
        <v>74</v>
      </c>
      <c r="C487" s="152">
        <v>1200</v>
      </c>
      <c r="D487" s="167">
        <v>0</v>
      </c>
    </row>
    <row r="488" spans="1:4" s="136" customFormat="1" ht="20.25" x14ac:dyDescent="0.2">
      <c r="A488" s="159">
        <v>412900</v>
      </c>
      <c r="B488" s="169" t="s">
        <v>75</v>
      </c>
      <c r="C488" s="152">
        <v>2200</v>
      </c>
      <c r="D488" s="167">
        <v>0</v>
      </c>
    </row>
    <row r="489" spans="1:4" s="136" customFormat="1" ht="20.25" x14ac:dyDescent="0.2">
      <c r="A489" s="159">
        <v>412900</v>
      </c>
      <c r="B489" s="160" t="s">
        <v>84</v>
      </c>
      <c r="C489" s="152">
        <v>140000</v>
      </c>
      <c r="D489" s="167">
        <v>0</v>
      </c>
    </row>
    <row r="490" spans="1:4" s="136" customFormat="1" ht="20.25" x14ac:dyDescent="0.2">
      <c r="A490" s="159">
        <v>412900</v>
      </c>
      <c r="B490" s="169" t="s">
        <v>76</v>
      </c>
      <c r="C490" s="152">
        <v>1300</v>
      </c>
      <c r="D490" s="167">
        <v>0</v>
      </c>
    </row>
    <row r="491" spans="1:4" s="136" customFormat="1" ht="20.25" x14ac:dyDescent="0.2">
      <c r="A491" s="159">
        <v>412900</v>
      </c>
      <c r="B491" s="169" t="s">
        <v>77</v>
      </c>
      <c r="C491" s="152">
        <v>900</v>
      </c>
      <c r="D491" s="167">
        <v>0</v>
      </c>
    </row>
    <row r="492" spans="1:4" s="136" customFormat="1" ht="20.25" x14ac:dyDescent="0.2">
      <c r="A492" s="159">
        <v>412900</v>
      </c>
      <c r="B492" s="169" t="s">
        <v>78</v>
      </c>
      <c r="C492" s="152">
        <v>1500</v>
      </c>
      <c r="D492" s="167">
        <v>0</v>
      </c>
    </row>
    <row r="493" spans="1:4" s="136" customFormat="1" ht="20.25" x14ac:dyDescent="0.2">
      <c r="A493" s="159">
        <v>412900</v>
      </c>
      <c r="B493" s="160" t="s">
        <v>80</v>
      </c>
      <c r="C493" s="152">
        <v>100</v>
      </c>
      <c r="D493" s="167">
        <v>0</v>
      </c>
    </row>
    <row r="494" spans="1:4" s="177" customFormat="1" ht="20.25" x14ac:dyDescent="0.2">
      <c r="A494" s="175">
        <v>510000</v>
      </c>
      <c r="B494" s="168" t="s">
        <v>243</v>
      </c>
      <c r="C494" s="176">
        <f>C495+C497</f>
        <v>6000</v>
      </c>
      <c r="D494" s="176">
        <f>D495+D497</f>
        <v>0</v>
      </c>
    </row>
    <row r="495" spans="1:4" s="177" customFormat="1" ht="20.25" x14ac:dyDescent="0.2">
      <c r="A495" s="175">
        <v>511000</v>
      </c>
      <c r="B495" s="168" t="s">
        <v>244</v>
      </c>
      <c r="C495" s="176">
        <f>C496+0</f>
        <v>5000</v>
      </c>
      <c r="D495" s="176">
        <f>D496+0</f>
        <v>0</v>
      </c>
    </row>
    <row r="496" spans="1:4" s="136" customFormat="1" ht="20.25" x14ac:dyDescent="0.2">
      <c r="A496" s="159">
        <v>511300</v>
      </c>
      <c r="B496" s="160" t="s">
        <v>247</v>
      </c>
      <c r="C496" s="152">
        <v>5000</v>
      </c>
      <c r="D496" s="167">
        <v>0</v>
      </c>
    </row>
    <row r="497" spans="1:4" s="177" customFormat="1" ht="20.25" x14ac:dyDescent="0.2">
      <c r="A497" s="175">
        <v>516000</v>
      </c>
      <c r="B497" s="168" t="s">
        <v>256</v>
      </c>
      <c r="C497" s="176">
        <f t="shared" ref="C497" si="95">C498</f>
        <v>1000</v>
      </c>
      <c r="D497" s="176">
        <f t="shared" ref="D497" si="96">D498</f>
        <v>0</v>
      </c>
    </row>
    <row r="498" spans="1:4" s="136" customFormat="1" ht="20.25" x14ac:dyDescent="0.2">
      <c r="A498" s="159">
        <v>516100</v>
      </c>
      <c r="B498" s="160" t="s">
        <v>256</v>
      </c>
      <c r="C498" s="152">
        <v>1000</v>
      </c>
      <c r="D498" s="167">
        <v>0</v>
      </c>
    </row>
    <row r="499" spans="1:4" s="177" customFormat="1" ht="20.25" x14ac:dyDescent="0.2">
      <c r="A499" s="175">
        <v>630000</v>
      </c>
      <c r="B499" s="168" t="s">
        <v>277</v>
      </c>
      <c r="C499" s="176">
        <f>0+C500</f>
        <v>1300</v>
      </c>
      <c r="D499" s="176">
        <f>0+D500</f>
        <v>0</v>
      </c>
    </row>
    <row r="500" spans="1:4" s="177" customFormat="1" ht="20.25" x14ac:dyDescent="0.2">
      <c r="A500" s="175">
        <v>638000</v>
      </c>
      <c r="B500" s="168" t="s">
        <v>284</v>
      </c>
      <c r="C500" s="176">
        <f t="shared" ref="C500" si="97">C501</f>
        <v>1300</v>
      </c>
      <c r="D500" s="176">
        <f t="shared" ref="D500" si="98">D501</f>
        <v>0</v>
      </c>
    </row>
    <row r="501" spans="1:4" s="136" customFormat="1" ht="20.25" x14ac:dyDescent="0.2">
      <c r="A501" s="159">
        <v>638100</v>
      </c>
      <c r="B501" s="160" t="s">
        <v>285</v>
      </c>
      <c r="C501" s="152">
        <v>1300</v>
      </c>
      <c r="D501" s="167">
        <v>0</v>
      </c>
    </row>
    <row r="502" spans="1:4" s="136" customFormat="1" ht="20.25" x14ac:dyDescent="0.2">
      <c r="A502" s="181"/>
      <c r="B502" s="172" t="s">
        <v>294</v>
      </c>
      <c r="C502" s="178">
        <f>C474+C494+0+C499</f>
        <v>1009200</v>
      </c>
      <c r="D502" s="178">
        <f>D474+D494+0+D499</f>
        <v>0</v>
      </c>
    </row>
    <row r="503" spans="1:4" s="136" customFormat="1" ht="20.25" x14ac:dyDescent="0.2">
      <c r="A503" s="182"/>
      <c r="B503" s="154"/>
      <c r="C503" s="158"/>
      <c r="D503" s="158"/>
    </row>
    <row r="504" spans="1:4" s="136" customFormat="1" ht="20.25" x14ac:dyDescent="0.2">
      <c r="A504" s="157"/>
      <c r="B504" s="154"/>
      <c r="C504" s="152"/>
      <c r="D504" s="152"/>
    </row>
    <row r="505" spans="1:4" s="136" customFormat="1" ht="20.25" x14ac:dyDescent="0.2">
      <c r="A505" s="159" t="s">
        <v>324</v>
      </c>
      <c r="B505" s="168"/>
      <c r="C505" s="152"/>
      <c r="D505" s="152"/>
    </row>
    <row r="506" spans="1:4" s="136" customFormat="1" ht="20.25" x14ac:dyDescent="0.2">
      <c r="A506" s="159" t="s">
        <v>315</v>
      </c>
      <c r="B506" s="168"/>
      <c r="C506" s="152"/>
      <c r="D506" s="152"/>
    </row>
    <row r="507" spans="1:4" s="136" customFormat="1" ht="20.25" x14ac:dyDescent="0.2">
      <c r="A507" s="159" t="s">
        <v>325</v>
      </c>
      <c r="B507" s="168"/>
      <c r="C507" s="152"/>
      <c r="D507" s="152"/>
    </row>
    <row r="508" spans="1:4" s="136" customFormat="1" ht="20.25" x14ac:dyDescent="0.2">
      <c r="A508" s="159" t="s">
        <v>293</v>
      </c>
      <c r="B508" s="168"/>
      <c r="C508" s="152"/>
      <c r="D508" s="152"/>
    </row>
    <row r="509" spans="1:4" s="136" customFormat="1" ht="20.25" x14ac:dyDescent="0.2">
      <c r="A509" s="159"/>
      <c r="B509" s="161"/>
      <c r="C509" s="158"/>
      <c r="D509" s="158"/>
    </row>
    <row r="510" spans="1:4" s="136" customFormat="1" ht="20.25" x14ac:dyDescent="0.2">
      <c r="A510" s="175">
        <v>410000</v>
      </c>
      <c r="B510" s="163" t="s">
        <v>44</v>
      </c>
      <c r="C510" s="176">
        <f t="shared" ref="C510" si="99">C511+C516</f>
        <v>385400</v>
      </c>
      <c r="D510" s="176">
        <f>D511+D516</f>
        <v>0</v>
      </c>
    </row>
    <row r="511" spans="1:4" s="136" customFormat="1" ht="20.25" x14ac:dyDescent="0.2">
      <c r="A511" s="175">
        <v>411000</v>
      </c>
      <c r="B511" s="163" t="s">
        <v>45</v>
      </c>
      <c r="C511" s="176">
        <f t="shared" ref="C511" si="100">SUM(C512:C515)</f>
        <v>349700</v>
      </c>
      <c r="D511" s="176">
        <f>SUM(D512:D515)</f>
        <v>0</v>
      </c>
    </row>
    <row r="512" spans="1:4" s="136" customFormat="1" ht="20.25" x14ac:dyDescent="0.2">
      <c r="A512" s="159">
        <v>411100</v>
      </c>
      <c r="B512" s="160" t="s">
        <v>46</v>
      </c>
      <c r="C512" s="152">
        <v>335000</v>
      </c>
      <c r="D512" s="167">
        <v>0</v>
      </c>
    </row>
    <row r="513" spans="1:4" s="136" customFormat="1" ht="20.25" x14ac:dyDescent="0.2">
      <c r="A513" s="159">
        <v>411200</v>
      </c>
      <c r="B513" s="160" t="s">
        <v>47</v>
      </c>
      <c r="C513" s="152">
        <v>6200</v>
      </c>
      <c r="D513" s="167">
        <v>0</v>
      </c>
    </row>
    <row r="514" spans="1:4" s="136" customFormat="1" ht="40.5" x14ac:dyDescent="0.2">
      <c r="A514" s="159">
        <v>411300</v>
      </c>
      <c r="B514" s="160" t="s">
        <v>48</v>
      </c>
      <c r="C514" s="152">
        <v>5000</v>
      </c>
      <c r="D514" s="167">
        <v>0</v>
      </c>
    </row>
    <row r="515" spans="1:4" s="136" customFormat="1" ht="20.25" x14ac:dyDescent="0.2">
      <c r="A515" s="159">
        <v>411400</v>
      </c>
      <c r="B515" s="160" t="s">
        <v>49</v>
      </c>
      <c r="C515" s="152">
        <v>3500</v>
      </c>
      <c r="D515" s="167">
        <v>0</v>
      </c>
    </row>
    <row r="516" spans="1:4" s="136" customFormat="1" ht="20.25" x14ac:dyDescent="0.2">
      <c r="A516" s="175">
        <v>412000</v>
      </c>
      <c r="B516" s="168" t="s">
        <v>50</v>
      </c>
      <c r="C516" s="176">
        <f>SUM(C517:C522)</f>
        <v>35700</v>
      </c>
      <c r="D516" s="176">
        <f>SUM(D517:D522)</f>
        <v>0</v>
      </c>
    </row>
    <row r="517" spans="1:4" s="136" customFormat="1" ht="20.25" x14ac:dyDescent="0.2">
      <c r="A517" s="159">
        <v>412200</v>
      </c>
      <c r="B517" s="160" t="s">
        <v>52</v>
      </c>
      <c r="C517" s="152">
        <v>13500</v>
      </c>
      <c r="D517" s="167">
        <v>0</v>
      </c>
    </row>
    <row r="518" spans="1:4" s="136" customFormat="1" ht="20.25" x14ac:dyDescent="0.2">
      <c r="A518" s="159">
        <v>412300</v>
      </c>
      <c r="B518" s="160" t="s">
        <v>53</v>
      </c>
      <c r="C518" s="152">
        <v>3500</v>
      </c>
      <c r="D518" s="167">
        <v>0</v>
      </c>
    </row>
    <row r="519" spans="1:4" s="136" customFormat="1" ht="20.25" x14ac:dyDescent="0.2">
      <c r="A519" s="159">
        <v>412700</v>
      </c>
      <c r="B519" s="160" t="s">
        <v>60</v>
      </c>
      <c r="C519" s="152">
        <v>2800</v>
      </c>
      <c r="D519" s="167">
        <v>0</v>
      </c>
    </row>
    <row r="520" spans="1:4" s="136" customFormat="1" ht="20.25" x14ac:dyDescent="0.2">
      <c r="A520" s="159">
        <v>412900</v>
      </c>
      <c r="B520" s="169" t="s">
        <v>75</v>
      </c>
      <c r="C520" s="152">
        <v>15900</v>
      </c>
      <c r="D520" s="167">
        <v>0</v>
      </c>
    </row>
    <row r="521" spans="1:4" s="136" customFormat="1" ht="20.25" x14ac:dyDescent="0.2">
      <c r="A521" s="159">
        <v>412900</v>
      </c>
      <c r="B521" s="169" t="s">
        <v>78</v>
      </c>
      <c r="C521" s="152">
        <v>0</v>
      </c>
      <c r="D521" s="167">
        <v>0</v>
      </c>
    </row>
    <row r="522" spans="1:4" s="136" customFormat="1" ht="20.25" x14ac:dyDescent="0.2">
      <c r="A522" s="159">
        <v>412900</v>
      </c>
      <c r="B522" s="169" t="s">
        <v>720</v>
      </c>
      <c r="C522" s="152">
        <v>0</v>
      </c>
      <c r="D522" s="167">
        <v>0</v>
      </c>
    </row>
    <row r="523" spans="1:4" s="177" customFormat="1" ht="20.25" x14ac:dyDescent="0.2">
      <c r="A523" s="175">
        <v>510000</v>
      </c>
      <c r="B523" s="168" t="s">
        <v>243</v>
      </c>
      <c r="C523" s="176">
        <f t="shared" ref="C523:C524" si="101">C524</f>
        <v>0</v>
      </c>
      <c r="D523" s="176">
        <f t="shared" ref="D523:D524" si="102">D524</f>
        <v>0</v>
      </c>
    </row>
    <row r="524" spans="1:4" s="177" customFormat="1" ht="20.25" x14ac:dyDescent="0.2">
      <c r="A524" s="175">
        <v>511000</v>
      </c>
      <c r="B524" s="168" t="s">
        <v>244</v>
      </c>
      <c r="C524" s="176">
        <f t="shared" si="101"/>
        <v>0</v>
      </c>
      <c r="D524" s="176">
        <f t="shared" si="102"/>
        <v>0</v>
      </c>
    </row>
    <row r="525" spans="1:4" s="136" customFormat="1" ht="20.25" x14ac:dyDescent="0.2">
      <c r="A525" s="159">
        <v>511300</v>
      </c>
      <c r="B525" s="160" t="s">
        <v>247</v>
      </c>
      <c r="C525" s="152">
        <v>0</v>
      </c>
      <c r="D525" s="167">
        <v>0</v>
      </c>
    </row>
    <row r="526" spans="1:4" s="177" customFormat="1" ht="20.25" x14ac:dyDescent="0.2">
      <c r="A526" s="175">
        <v>630000</v>
      </c>
      <c r="B526" s="168" t="s">
        <v>277</v>
      </c>
      <c r="C526" s="176">
        <f t="shared" ref="C526:D526" si="103">C529+C527</f>
        <v>20000</v>
      </c>
      <c r="D526" s="176">
        <f t="shared" si="103"/>
        <v>0</v>
      </c>
    </row>
    <row r="527" spans="1:4" s="177" customFormat="1" ht="20.25" x14ac:dyDescent="0.2">
      <c r="A527" s="175">
        <v>631000</v>
      </c>
      <c r="B527" s="168" t="s">
        <v>278</v>
      </c>
      <c r="C527" s="176">
        <f t="shared" ref="C527:D527" si="104">C528</f>
        <v>0</v>
      </c>
      <c r="D527" s="176">
        <f t="shared" si="104"/>
        <v>0</v>
      </c>
    </row>
    <row r="528" spans="1:4" s="136" customFormat="1" ht="20.25" x14ac:dyDescent="0.2">
      <c r="A528" s="159">
        <v>631900</v>
      </c>
      <c r="B528" s="160" t="s">
        <v>281</v>
      </c>
      <c r="C528" s="152">
        <v>0</v>
      </c>
      <c r="D528" s="167">
        <v>0</v>
      </c>
    </row>
    <row r="529" spans="1:4" s="177" customFormat="1" ht="20.25" x14ac:dyDescent="0.2">
      <c r="A529" s="175">
        <v>638000</v>
      </c>
      <c r="B529" s="168" t="s">
        <v>284</v>
      </c>
      <c r="C529" s="176">
        <f t="shared" ref="C529" si="105">C530</f>
        <v>20000</v>
      </c>
      <c r="D529" s="176">
        <f t="shared" ref="D529" si="106">D530</f>
        <v>0</v>
      </c>
    </row>
    <row r="530" spans="1:4" s="136" customFormat="1" ht="20.25" x14ac:dyDescent="0.2">
      <c r="A530" s="159">
        <v>638100</v>
      </c>
      <c r="B530" s="160" t="s">
        <v>285</v>
      </c>
      <c r="C530" s="152">
        <v>20000</v>
      </c>
      <c r="D530" s="167">
        <v>0</v>
      </c>
    </row>
    <row r="531" spans="1:4" s="136" customFormat="1" ht="20.25" x14ac:dyDescent="0.2">
      <c r="A531" s="181"/>
      <c r="B531" s="172" t="s">
        <v>294</v>
      </c>
      <c r="C531" s="178">
        <f>C510+C523+C526</f>
        <v>405400</v>
      </c>
      <c r="D531" s="178">
        <f>D510+D523+D526</f>
        <v>0</v>
      </c>
    </row>
    <row r="532" spans="1:4" s="136" customFormat="1" ht="20.25" x14ac:dyDescent="0.2">
      <c r="A532" s="182"/>
      <c r="B532" s="154"/>
      <c r="C532" s="158"/>
      <c r="D532" s="158"/>
    </row>
    <row r="533" spans="1:4" s="136" customFormat="1" ht="20.25" x14ac:dyDescent="0.2">
      <c r="A533" s="157"/>
      <c r="B533" s="154"/>
      <c r="C533" s="152"/>
      <c r="D533" s="152"/>
    </row>
    <row r="534" spans="1:4" s="136" customFormat="1" ht="20.25" x14ac:dyDescent="0.2">
      <c r="A534" s="159" t="s">
        <v>326</v>
      </c>
      <c r="B534" s="168"/>
      <c r="C534" s="152"/>
      <c r="D534" s="152"/>
    </row>
    <row r="535" spans="1:4" s="136" customFormat="1" ht="20.25" x14ac:dyDescent="0.2">
      <c r="A535" s="159" t="s">
        <v>315</v>
      </c>
      <c r="B535" s="168"/>
      <c r="C535" s="152"/>
      <c r="D535" s="152"/>
    </row>
    <row r="536" spans="1:4" s="136" customFormat="1" ht="20.25" x14ac:dyDescent="0.2">
      <c r="A536" s="159" t="s">
        <v>327</v>
      </c>
      <c r="B536" s="168"/>
      <c r="C536" s="152"/>
      <c r="D536" s="152"/>
    </row>
    <row r="537" spans="1:4" s="136" customFormat="1" ht="20.25" x14ac:dyDescent="0.2">
      <c r="A537" s="159" t="s">
        <v>293</v>
      </c>
      <c r="B537" s="168"/>
      <c r="C537" s="152"/>
      <c r="D537" s="152"/>
    </row>
    <row r="538" spans="1:4" s="136" customFormat="1" ht="20.25" x14ac:dyDescent="0.2">
      <c r="A538" s="159"/>
      <c r="B538" s="161"/>
      <c r="C538" s="158"/>
      <c r="D538" s="158"/>
    </row>
    <row r="539" spans="1:4" s="136" customFormat="1" ht="20.25" x14ac:dyDescent="0.2">
      <c r="A539" s="175">
        <v>410000</v>
      </c>
      <c r="B539" s="163" t="s">
        <v>44</v>
      </c>
      <c r="C539" s="176">
        <f>C540+C545+0</f>
        <v>618900</v>
      </c>
      <c r="D539" s="176">
        <f>D540+D545+0</f>
        <v>0</v>
      </c>
    </row>
    <row r="540" spans="1:4" s="136" customFormat="1" ht="20.25" x14ac:dyDescent="0.2">
      <c r="A540" s="175">
        <v>411000</v>
      </c>
      <c r="B540" s="163" t="s">
        <v>45</v>
      </c>
      <c r="C540" s="176">
        <f t="shared" ref="C540" si="107">SUM(C541:C544)</f>
        <v>553000</v>
      </c>
      <c r="D540" s="176">
        <f>SUM(D541:D544)</f>
        <v>0</v>
      </c>
    </row>
    <row r="541" spans="1:4" s="136" customFormat="1" ht="20.25" x14ac:dyDescent="0.2">
      <c r="A541" s="159">
        <v>411100</v>
      </c>
      <c r="B541" s="160" t="s">
        <v>46</v>
      </c>
      <c r="C541" s="152">
        <v>525000</v>
      </c>
      <c r="D541" s="167">
        <v>0</v>
      </c>
    </row>
    <row r="542" spans="1:4" s="136" customFormat="1" ht="20.25" x14ac:dyDescent="0.2">
      <c r="A542" s="159">
        <v>411200</v>
      </c>
      <c r="B542" s="160" t="s">
        <v>47</v>
      </c>
      <c r="C542" s="152">
        <v>17000</v>
      </c>
      <c r="D542" s="167">
        <v>0</v>
      </c>
    </row>
    <row r="543" spans="1:4" s="136" customFormat="1" ht="40.5" x14ac:dyDescent="0.2">
      <c r="A543" s="159">
        <v>411300</v>
      </c>
      <c r="B543" s="160" t="s">
        <v>48</v>
      </c>
      <c r="C543" s="152">
        <v>4000</v>
      </c>
      <c r="D543" s="167">
        <v>0</v>
      </c>
    </row>
    <row r="544" spans="1:4" s="136" customFormat="1" ht="20.25" x14ac:dyDescent="0.2">
      <c r="A544" s="159">
        <v>411400</v>
      </c>
      <c r="B544" s="160" t="s">
        <v>49</v>
      </c>
      <c r="C544" s="152">
        <v>7000</v>
      </c>
      <c r="D544" s="167">
        <v>0</v>
      </c>
    </row>
    <row r="545" spans="1:4" s="136" customFormat="1" ht="20.25" x14ac:dyDescent="0.2">
      <c r="A545" s="175">
        <v>412000</v>
      </c>
      <c r="B545" s="168" t="s">
        <v>50</v>
      </c>
      <c r="C545" s="176">
        <f t="shared" ref="C545" si="108">SUM(C546:C555)</f>
        <v>65900</v>
      </c>
      <c r="D545" s="176">
        <f>SUM(D546:D555)</f>
        <v>0</v>
      </c>
    </row>
    <row r="546" spans="1:4" s="136" customFormat="1" ht="20.25" x14ac:dyDescent="0.2">
      <c r="A546" s="159">
        <v>412200</v>
      </c>
      <c r="B546" s="160" t="s">
        <v>52</v>
      </c>
      <c r="C546" s="152">
        <v>6200</v>
      </c>
      <c r="D546" s="167">
        <v>0</v>
      </c>
    </row>
    <row r="547" spans="1:4" s="136" customFormat="1" ht="20.25" x14ac:dyDescent="0.2">
      <c r="A547" s="159">
        <v>412300</v>
      </c>
      <c r="B547" s="160" t="s">
        <v>53</v>
      </c>
      <c r="C547" s="152">
        <v>4500</v>
      </c>
      <c r="D547" s="167">
        <v>0</v>
      </c>
    </row>
    <row r="548" spans="1:4" s="136" customFormat="1" ht="20.25" x14ac:dyDescent="0.2">
      <c r="A548" s="159">
        <v>412500</v>
      </c>
      <c r="B548" s="160" t="s">
        <v>57</v>
      </c>
      <c r="C548" s="152">
        <v>5500</v>
      </c>
      <c r="D548" s="167">
        <v>0</v>
      </c>
    </row>
    <row r="549" spans="1:4" s="136" customFormat="1" ht="20.25" x14ac:dyDescent="0.2">
      <c r="A549" s="159">
        <v>412600</v>
      </c>
      <c r="B549" s="160" t="s">
        <v>58</v>
      </c>
      <c r="C549" s="152">
        <v>20000</v>
      </c>
      <c r="D549" s="167">
        <v>0</v>
      </c>
    </row>
    <row r="550" spans="1:4" s="136" customFormat="1" ht="20.25" x14ac:dyDescent="0.2">
      <c r="A550" s="159">
        <v>412700</v>
      </c>
      <c r="B550" s="160" t="s">
        <v>60</v>
      </c>
      <c r="C550" s="152">
        <v>12000</v>
      </c>
      <c r="D550" s="167">
        <v>0</v>
      </c>
    </row>
    <row r="551" spans="1:4" s="136" customFormat="1" ht="20.25" x14ac:dyDescent="0.2">
      <c r="A551" s="159">
        <v>412900</v>
      </c>
      <c r="B551" s="169" t="s">
        <v>74</v>
      </c>
      <c r="C551" s="152">
        <v>200</v>
      </c>
      <c r="D551" s="167">
        <v>0</v>
      </c>
    </row>
    <row r="552" spans="1:4" s="136" customFormat="1" ht="20.25" x14ac:dyDescent="0.2">
      <c r="A552" s="159">
        <v>412900</v>
      </c>
      <c r="B552" s="169" t="s">
        <v>75</v>
      </c>
      <c r="C552" s="152">
        <v>15000</v>
      </c>
      <c r="D552" s="167">
        <v>0</v>
      </c>
    </row>
    <row r="553" spans="1:4" s="136" customFormat="1" ht="20.25" x14ac:dyDescent="0.2">
      <c r="A553" s="159">
        <v>412900</v>
      </c>
      <c r="B553" s="169" t="s">
        <v>76</v>
      </c>
      <c r="C553" s="152">
        <v>900</v>
      </c>
      <c r="D553" s="167">
        <v>0</v>
      </c>
    </row>
    <row r="554" spans="1:4" s="136" customFormat="1" ht="20.25" x14ac:dyDescent="0.2">
      <c r="A554" s="159">
        <v>412900</v>
      </c>
      <c r="B554" s="169" t="s">
        <v>77</v>
      </c>
      <c r="C554" s="152">
        <v>500</v>
      </c>
      <c r="D554" s="167">
        <v>0</v>
      </c>
    </row>
    <row r="555" spans="1:4" s="136" customFormat="1" ht="20.25" x14ac:dyDescent="0.2">
      <c r="A555" s="159">
        <v>412900</v>
      </c>
      <c r="B555" s="169" t="s">
        <v>78</v>
      </c>
      <c r="C555" s="152">
        <v>1100</v>
      </c>
      <c r="D555" s="167">
        <v>0</v>
      </c>
    </row>
    <row r="556" spans="1:4" s="136" customFormat="1" ht="20.25" x14ac:dyDescent="0.2">
      <c r="A556" s="175">
        <v>510000</v>
      </c>
      <c r="B556" s="168" t="s">
        <v>243</v>
      </c>
      <c r="C556" s="176">
        <f>0+C557</f>
        <v>1500</v>
      </c>
      <c r="D556" s="176">
        <f>0+D557</f>
        <v>0</v>
      </c>
    </row>
    <row r="557" spans="1:4" s="136" customFormat="1" ht="20.25" x14ac:dyDescent="0.2">
      <c r="A557" s="175">
        <v>516000</v>
      </c>
      <c r="B557" s="168" t="s">
        <v>256</v>
      </c>
      <c r="C557" s="176">
        <f t="shared" ref="C557" si="109">C558</f>
        <v>1500</v>
      </c>
      <c r="D557" s="176">
        <f t="shared" ref="D557" si="110">D558</f>
        <v>0</v>
      </c>
    </row>
    <row r="558" spans="1:4" s="136" customFormat="1" ht="20.25" x14ac:dyDescent="0.2">
      <c r="A558" s="159">
        <v>516100</v>
      </c>
      <c r="B558" s="160" t="s">
        <v>256</v>
      </c>
      <c r="C558" s="152">
        <v>1500</v>
      </c>
      <c r="D558" s="167">
        <v>0</v>
      </c>
    </row>
    <row r="559" spans="1:4" s="177" customFormat="1" ht="20.25" x14ac:dyDescent="0.2">
      <c r="A559" s="175">
        <v>630000</v>
      </c>
      <c r="B559" s="168" t="s">
        <v>277</v>
      </c>
      <c r="C559" s="176">
        <f>0+C560</f>
        <v>0</v>
      </c>
      <c r="D559" s="176">
        <f>0+D560</f>
        <v>0</v>
      </c>
    </row>
    <row r="560" spans="1:4" s="177" customFormat="1" ht="20.25" x14ac:dyDescent="0.2">
      <c r="A560" s="175">
        <v>638000</v>
      </c>
      <c r="B560" s="168" t="s">
        <v>284</v>
      </c>
      <c r="C560" s="176">
        <f t="shared" ref="C560" si="111">C561</f>
        <v>0</v>
      </c>
      <c r="D560" s="176">
        <f t="shared" ref="D560" si="112">D561</f>
        <v>0</v>
      </c>
    </row>
    <row r="561" spans="1:4" s="136" customFormat="1" ht="20.25" x14ac:dyDescent="0.2">
      <c r="A561" s="159">
        <v>638100</v>
      </c>
      <c r="B561" s="160" t="s">
        <v>285</v>
      </c>
      <c r="C561" s="152">
        <v>0</v>
      </c>
      <c r="D561" s="167">
        <v>0</v>
      </c>
    </row>
    <row r="562" spans="1:4" s="136" customFormat="1" ht="20.25" x14ac:dyDescent="0.2">
      <c r="A562" s="181"/>
      <c r="B562" s="172" t="s">
        <v>294</v>
      </c>
      <c r="C562" s="178">
        <f>C539+C556+C559+0</f>
        <v>620400</v>
      </c>
      <c r="D562" s="178">
        <f>D539+D556+D559+0</f>
        <v>0</v>
      </c>
    </row>
    <row r="563" spans="1:4" s="136" customFormat="1" ht="20.25" x14ac:dyDescent="0.2">
      <c r="A563" s="182"/>
      <c r="B563" s="154"/>
      <c r="C563" s="158"/>
      <c r="D563" s="158"/>
    </row>
    <row r="564" spans="1:4" s="136" customFormat="1" ht="20.25" x14ac:dyDescent="0.2">
      <c r="A564" s="157"/>
      <c r="B564" s="154"/>
      <c r="C564" s="152"/>
      <c r="D564" s="152"/>
    </row>
    <row r="565" spans="1:4" s="136" customFormat="1" ht="20.25" x14ac:dyDescent="0.2">
      <c r="A565" s="159" t="s">
        <v>328</v>
      </c>
      <c r="B565" s="168"/>
      <c r="C565" s="152"/>
      <c r="D565" s="152"/>
    </row>
    <row r="566" spans="1:4" s="136" customFormat="1" ht="20.25" x14ac:dyDescent="0.2">
      <c r="A566" s="159" t="s">
        <v>315</v>
      </c>
      <c r="B566" s="168"/>
      <c r="C566" s="152"/>
      <c r="D566" s="152"/>
    </row>
    <row r="567" spans="1:4" s="136" customFormat="1" ht="20.25" x14ac:dyDescent="0.2">
      <c r="A567" s="159" t="s">
        <v>329</v>
      </c>
      <c r="B567" s="168"/>
      <c r="C567" s="152"/>
      <c r="D567" s="152"/>
    </row>
    <row r="568" spans="1:4" s="136" customFormat="1" ht="20.25" x14ac:dyDescent="0.2">
      <c r="A568" s="159" t="s">
        <v>293</v>
      </c>
      <c r="B568" s="168"/>
      <c r="C568" s="152"/>
      <c r="D568" s="152"/>
    </row>
    <row r="569" spans="1:4" s="136" customFormat="1" ht="20.25" x14ac:dyDescent="0.2">
      <c r="A569" s="159"/>
      <c r="B569" s="161"/>
      <c r="C569" s="158"/>
      <c r="D569" s="158"/>
    </row>
    <row r="570" spans="1:4" s="136" customFormat="1" ht="20.25" x14ac:dyDescent="0.2">
      <c r="A570" s="175">
        <v>410000</v>
      </c>
      <c r="B570" s="163" t="s">
        <v>44</v>
      </c>
      <c r="C570" s="176">
        <f>C571+C575+C585</f>
        <v>191000</v>
      </c>
      <c r="D570" s="176">
        <f>D571+D575+D585</f>
        <v>0</v>
      </c>
    </row>
    <row r="571" spans="1:4" s="136" customFormat="1" ht="20.25" x14ac:dyDescent="0.2">
      <c r="A571" s="175">
        <v>411000</v>
      </c>
      <c r="B571" s="163" t="s">
        <v>45</v>
      </c>
      <c r="C571" s="176">
        <f t="shared" ref="C571" si="113">SUM(C572:C574)</f>
        <v>103800</v>
      </c>
      <c r="D571" s="176">
        <f>SUM(D572:D574)</f>
        <v>0</v>
      </c>
    </row>
    <row r="572" spans="1:4" s="136" customFormat="1" ht="20.25" x14ac:dyDescent="0.2">
      <c r="A572" s="159">
        <v>411100</v>
      </c>
      <c r="B572" s="160" t="s">
        <v>46</v>
      </c>
      <c r="C572" s="152">
        <v>82000</v>
      </c>
      <c r="D572" s="167">
        <v>0</v>
      </c>
    </row>
    <row r="573" spans="1:4" s="136" customFormat="1" ht="20.25" x14ac:dyDescent="0.2">
      <c r="A573" s="159">
        <v>411200</v>
      </c>
      <c r="B573" s="160" t="s">
        <v>47</v>
      </c>
      <c r="C573" s="152">
        <v>14800</v>
      </c>
      <c r="D573" s="167">
        <v>0</v>
      </c>
    </row>
    <row r="574" spans="1:4" s="136" customFormat="1" ht="20.25" x14ac:dyDescent="0.2">
      <c r="A574" s="159">
        <v>411400</v>
      </c>
      <c r="B574" s="160" t="s">
        <v>49</v>
      </c>
      <c r="C574" s="152">
        <v>7000</v>
      </c>
      <c r="D574" s="167">
        <v>0</v>
      </c>
    </row>
    <row r="575" spans="1:4" s="136" customFormat="1" ht="20.25" x14ac:dyDescent="0.2">
      <c r="A575" s="175">
        <v>412000</v>
      </c>
      <c r="B575" s="168" t="s">
        <v>50</v>
      </c>
      <c r="C575" s="176">
        <f>SUM(C576:C584)</f>
        <v>43400</v>
      </c>
      <c r="D575" s="176">
        <f>SUM(D576:D584)</f>
        <v>0</v>
      </c>
    </row>
    <row r="576" spans="1:4" s="136" customFormat="1" ht="20.25" x14ac:dyDescent="0.2">
      <c r="A576" s="159">
        <v>412200</v>
      </c>
      <c r="B576" s="160" t="s">
        <v>52</v>
      </c>
      <c r="C576" s="152">
        <v>3000</v>
      </c>
      <c r="D576" s="167">
        <v>0</v>
      </c>
    </row>
    <row r="577" spans="1:4" s="136" customFormat="1" ht="20.25" x14ac:dyDescent="0.2">
      <c r="A577" s="159">
        <v>412300</v>
      </c>
      <c r="B577" s="160" t="s">
        <v>53</v>
      </c>
      <c r="C577" s="152">
        <v>5000</v>
      </c>
      <c r="D577" s="167">
        <v>0</v>
      </c>
    </row>
    <row r="578" spans="1:4" s="136" customFormat="1" ht="20.25" x14ac:dyDescent="0.2">
      <c r="A578" s="159">
        <v>412500</v>
      </c>
      <c r="B578" s="160" t="s">
        <v>57</v>
      </c>
      <c r="C578" s="152">
        <v>3000</v>
      </c>
      <c r="D578" s="167">
        <v>0</v>
      </c>
    </row>
    <row r="579" spans="1:4" s="136" customFormat="1" ht="20.25" x14ac:dyDescent="0.2">
      <c r="A579" s="159">
        <v>412600</v>
      </c>
      <c r="B579" s="160" t="s">
        <v>58</v>
      </c>
      <c r="C579" s="152">
        <v>8000</v>
      </c>
      <c r="D579" s="167">
        <v>0</v>
      </c>
    </row>
    <row r="580" spans="1:4" s="136" customFormat="1" ht="20.25" x14ac:dyDescent="0.2">
      <c r="A580" s="159">
        <v>412700</v>
      </c>
      <c r="B580" s="160" t="s">
        <v>60</v>
      </c>
      <c r="C580" s="152">
        <v>3000</v>
      </c>
      <c r="D580" s="167">
        <v>0</v>
      </c>
    </row>
    <row r="581" spans="1:4" s="136" customFormat="1" ht="20.25" x14ac:dyDescent="0.2">
      <c r="A581" s="159">
        <v>412900</v>
      </c>
      <c r="B581" s="160" t="s">
        <v>75</v>
      </c>
      <c r="C581" s="152">
        <v>20000</v>
      </c>
      <c r="D581" s="167">
        <v>0</v>
      </c>
    </row>
    <row r="582" spans="1:4" s="136" customFormat="1" ht="20.25" x14ac:dyDescent="0.2">
      <c r="A582" s="159">
        <v>412900</v>
      </c>
      <c r="B582" s="160" t="s">
        <v>76</v>
      </c>
      <c r="C582" s="152">
        <v>800</v>
      </c>
      <c r="D582" s="167">
        <v>0</v>
      </c>
    </row>
    <row r="583" spans="1:4" s="136" customFormat="1" ht="20.25" x14ac:dyDescent="0.2">
      <c r="A583" s="159">
        <v>412900</v>
      </c>
      <c r="B583" s="169" t="s">
        <v>77</v>
      </c>
      <c r="C583" s="152">
        <v>500</v>
      </c>
      <c r="D583" s="167">
        <v>0</v>
      </c>
    </row>
    <row r="584" spans="1:4" s="136" customFormat="1" ht="20.25" x14ac:dyDescent="0.2">
      <c r="A584" s="159">
        <v>412900</v>
      </c>
      <c r="B584" s="160" t="s">
        <v>78</v>
      </c>
      <c r="C584" s="152">
        <v>100</v>
      </c>
      <c r="D584" s="167">
        <v>0</v>
      </c>
    </row>
    <row r="585" spans="1:4" s="177" customFormat="1" ht="20.25" x14ac:dyDescent="0.2">
      <c r="A585" s="175">
        <v>419000</v>
      </c>
      <c r="B585" s="168" t="s">
        <v>199</v>
      </c>
      <c r="C585" s="176">
        <f t="shared" ref="C585" si="114">C586</f>
        <v>43800</v>
      </c>
      <c r="D585" s="176">
        <f t="shared" ref="D585" si="115">D586</f>
        <v>0</v>
      </c>
    </row>
    <row r="586" spans="1:4" s="136" customFormat="1" ht="20.25" x14ac:dyDescent="0.2">
      <c r="A586" s="159">
        <v>419100</v>
      </c>
      <c r="B586" s="160" t="s">
        <v>199</v>
      </c>
      <c r="C586" s="152">
        <v>43800</v>
      </c>
      <c r="D586" s="167">
        <v>0</v>
      </c>
    </row>
    <row r="587" spans="1:4" s="177" customFormat="1" ht="20.25" x14ac:dyDescent="0.2">
      <c r="A587" s="175">
        <v>510000</v>
      </c>
      <c r="B587" s="168" t="s">
        <v>243</v>
      </c>
      <c r="C587" s="176">
        <f>C588+C591</f>
        <v>1500</v>
      </c>
      <c r="D587" s="176">
        <f t="shared" ref="D587" si="116">D588+D591</f>
        <v>0</v>
      </c>
    </row>
    <row r="588" spans="1:4" s="177" customFormat="1" ht="20.25" x14ac:dyDescent="0.2">
      <c r="A588" s="175">
        <v>511000</v>
      </c>
      <c r="B588" s="168" t="s">
        <v>244</v>
      </c>
      <c r="C588" s="176">
        <f t="shared" ref="C588:D588" si="117">C589+C590</f>
        <v>0</v>
      </c>
      <c r="D588" s="176">
        <f t="shared" si="117"/>
        <v>0</v>
      </c>
    </row>
    <row r="589" spans="1:4" s="136" customFormat="1" ht="20.25" x14ac:dyDescent="0.2">
      <c r="A589" s="159">
        <v>511300</v>
      </c>
      <c r="B589" s="160" t="s">
        <v>247</v>
      </c>
      <c r="C589" s="152">
        <v>0</v>
      </c>
      <c r="D589" s="167">
        <v>0</v>
      </c>
    </row>
    <row r="590" spans="1:4" s="136" customFormat="1" ht="20.25" x14ac:dyDescent="0.2">
      <c r="A590" s="159">
        <v>511700</v>
      </c>
      <c r="B590" s="160" t="s">
        <v>250</v>
      </c>
      <c r="C590" s="152">
        <v>0</v>
      </c>
      <c r="D590" s="167">
        <v>0</v>
      </c>
    </row>
    <row r="591" spans="1:4" s="177" customFormat="1" ht="20.25" x14ac:dyDescent="0.2">
      <c r="A591" s="175">
        <v>516000</v>
      </c>
      <c r="B591" s="168" t="s">
        <v>256</v>
      </c>
      <c r="C591" s="176">
        <f t="shared" ref="C591" si="118">C592</f>
        <v>1500</v>
      </c>
      <c r="D591" s="176">
        <f t="shared" ref="D591" si="119">D592</f>
        <v>0</v>
      </c>
    </row>
    <row r="592" spans="1:4" s="136" customFormat="1" ht="20.25" x14ac:dyDescent="0.2">
      <c r="A592" s="159">
        <v>516100</v>
      </c>
      <c r="B592" s="160" t="s">
        <v>256</v>
      </c>
      <c r="C592" s="152">
        <v>1500</v>
      </c>
      <c r="D592" s="167">
        <v>0</v>
      </c>
    </row>
    <row r="593" spans="1:4" s="136" customFormat="1" ht="20.25" x14ac:dyDescent="0.2">
      <c r="A593" s="181"/>
      <c r="B593" s="172" t="s">
        <v>294</v>
      </c>
      <c r="C593" s="178">
        <f>C570+C587</f>
        <v>192500</v>
      </c>
      <c r="D593" s="178">
        <f>D570+D587</f>
        <v>0</v>
      </c>
    </row>
    <row r="594" spans="1:4" s="136" customFormat="1" ht="20.25" x14ac:dyDescent="0.2">
      <c r="A594" s="182"/>
      <c r="B594" s="154"/>
      <c r="C594" s="158"/>
      <c r="D594" s="158"/>
    </row>
    <row r="595" spans="1:4" s="136" customFormat="1" ht="20.25" x14ac:dyDescent="0.2">
      <c r="A595" s="157"/>
      <c r="B595" s="154"/>
      <c r="C595" s="152"/>
      <c r="D595" s="152"/>
    </row>
    <row r="596" spans="1:4" s="136" customFormat="1" ht="20.25" x14ac:dyDescent="0.2">
      <c r="A596" s="159" t="s">
        <v>330</v>
      </c>
      <c r="B596" s="168"/>
      <c r="C596" s="152"/>
      <c r="D596" s="152"/>
    </row>
    <row r="597" spans="1:4" s="136" customFormat="1" ht="20.25" x14ac:dyDescent="0.2">
      <c r="A597" s="159" t="s">
        <v>315</v>
      </c>
      <c r="B597" s="168"/>
      <c r="C597" s="152"/>
      <c r="D597" s="152"/>
    </row>
    <row r="598" spans="1:4" s="136" customFormat="1" ht="20.25" x14ac:dyDescent="0.2">
      <c r="A598" s="159" t="s">
        <v>331</v>
      </c>
      <c r="B598" s="168"/>
      <c r="C598" s="152"/>
      <c r="D598" s="152"/>
    </row>
    <row r="599" spans="1:4" s="136" customFormat="1" ht="20.25" x14ac:dyDescent="0.2">
      <c r="A599" s="159" t="s">
        <v>332</v>
      </c>
      <c r="B599" s="168"/>
      <c r="C599" s="152"/>
      <c r="D599" s="152"/>
    </row>
    <row r="600" spans="1:4" s="136" customFormat="1" ht="20.25" x14ac:dyDescent="0.2">
      <c r="A600" s="159"/>
      <c r="B600" s="161"/>
      <c r="C600" s="158"/>
      <c r="D600" s="158"/>
    </row>
    <row r="601" spans="1:4" s="136" customFormat="1" ht="20.25" x14ac:dyDescent="0.2">
      <c r="A601" s="175">
        <v>410000</v>
      </c>
      <c r="B601" s="163" t="s">
        <v>44</v>
      </c>
      <c r="C601" s="176">
        <f t="shared" ref="C601" si="120">C602+C607</f>
        <v>17681900</v>
      </c>
      <c r="D601" s="176">
        <f>D602+D607</f>
        <v>44100</v>
      </c>
    </row>
    <row r="602" spans="1:4" s="136" customFormat="1" ht="20.25" x14ac:dyDescent="0.2">
      <c r="A602" s="175">
        <v>411000</v>
      </c>
      <c r="B602" s="163" t="s">
        <v>45</v>
      </c>
      <c r="C602" s="176">
        <f t="shared" ref="C602" si="121">SUM(C603:C606)</f>
        <v>15935900</v>
      </c>
      <c r="D602" s="176">
        <f>SUM(D603:D606)</f>
        <v>0</v>
      </c>
    </row>
    <row r="603" spans="1:4" s="136" customFormat="1" ht="20.25" x14ac:dyDescent="0.2">
      <c r="A603" s="159">
        <v>411100</v>
      </c>
      <c r="B603" s="160" t="s">
        <v>46</v>
      </c>
      <c r="C603" s="152">
        <f>14756500+10700</f>
        <v>14767200</v>
      </c>
      <c r="D603" s="167">
        <v>0</v>
      </c>
    </row>
    <row r="604" spans="1:4" s="136" customFormat="1" ht="20.25" x14ac:dyDescent="0.2">
      <c r="A604" s="159">
        <v>411200</v>
      </c>
      <c r="B604" s="160" t="s">
        <v>47</v>
      </c>
      <c r="C604" s="152">
        <v>464700</v>
      </c>
      <c r="D604" s="167">
        <v>0</v>
      </c>
    </row>
    <row r="605" spans="1:4" s="136" customFormat="1" ht="40.5" x14ac:dyDescent="0.2">
      <c r="A605" s="159">
        <v>411300</v>
      </c>
      <c r="B605" s="160" t="s">
        <v>48</v>
      </c>
      <c r="C605" s="152">
        <v>500000</v>
      </c>
      <c r="D605" s="167">
        <v>0</v>
      </c>
    </row>
    <row r="606" spans="1:4" s="136" customFormat="1" ht="20.25" x14ac:dyDescent="0.2">
      <c r="A606" s="159">
        <v>411400</v>
      </c>
      <c r="B606" s="160" t="s">
        <v>49</v>
      </c>
      <c r="C606" s="152">
        <v>204000</v>
      </c>
      <c r="D606" s="167">
        <v>0</v>
      </c>
    </row>
    <row r="607" spans="1:4" s="136" customFormat="1" ht="20.25" x14ac:dyDescent="0.2">
      <c r="A607" s="175">
        <v>412000</v>
      </c>
      <c r="B607" s="168" t="s">
        <v>50</v>
      </c>
      <c r="C607" s="176">
        <f t="shared" ref="C607" si="122">SUM(C608:C620)</f>
        <v>1746000</v>
      </c>
      <c r="D607" s="176">
        <f>SUM(D608:D620)</f>
        <v>44100</v>
      </c>
    </row>
    <row r="608" spans="1:4" s="136" customFormat="1" ht="20.25" x14ac:dyDescent="0.2">
      <c r="A608" s="159">
        <v>412100</v>
      </c>
      <c r="B608" s="160" t="s">
        <v>51</v>
      </c>
      <c r="C608" s="152">
        <v>228600</v>
      </c>
      <c r="D608" s="167">
        <v>0</v>
      </c>
    </row>
    <row r="609" spans="1:4" s="136" customFormat="1" ht="20.25" x14ac:dyDescent="0.2">
      <c r="A609" s="159">
        <v>412200</v>
      </c>
      <c r="B609" s="160" t="s">
        <v>52</v>
      </c>
      <c r="C609" s="152">
        <v>530000</v>
      </c>
      <c r="D609" s="167">
        <v>0</v>
      </c>
    </row>
    <row r="610" spans="1:4" s="136" customFormat="1" ht="20.25" x14ac:dyDescent="0.2">
      <c r="A610" s="159">
        <v>412300</v>
      </c>
      <c r="B610" s="160" t="s">
        <v>53</v>
      </c>
      <c r="C610" s="152">
        <v>121700</v>
      </c>
      <c r="D610" s="167">
        <v>0</v>
      </c>
    </row>
    <row r="611" spans="1:4" s="136" customFormat="1" ht="20.25" x14ac:dyDescent="0.2">
      <c r="A611" s="159">
        <v>412500</v>
      </c>
      <c r="B611" s="160" t="s">
        <v>57</v>
      </c>
      <c r="C611" s="152">
        <v>190000</v>
      </c>
      <c r="D611" s="167">
        <v>0</v>
      </c>
    </row>
    <row r="612" spans="1:4" s="136" customFormat="1" ht="20.25" x14ac:dyDescent="0.2">
      <c r="A612" s="159">
        <v>412600</v>
      </c>
      <c r="B612" s="160" t="s">
        <v>58</v>
      </c>
      <c r="C612" s="152">
        <v>248000</v>
      </c>
      <c r="D612" s="167">
        <v>0</v>
      </c>
    </row>
    <row r="613" spans="1:4" s="136" customFormat="1" ht="20.25" x14ac:dyDescent="0.2">
      <c r="A613" s="159">
        <v>412700</v>
      </c>
      <c r="B613" s="160" t="s">
        <v>60</v>
      </c>
      <c r="C613" s="152">
        <v>320000</v>
      </c>
      <c r="D613" s="152">
        <v>44100</v>
      </c>
    </row>
    <row r="614" spans="1:4" s="136" customFormat="1" ht="20.25" x14ac:dyDescent="0.2">
      <c r="A614" s="159">
        <v>412900</v>
      </c>
      <c r="B614" s="169" t="s">
        <v>74</v>
      </c>
      <c r="C614" s="152">
        <v>4000</v>
      </c>
      <c r="D614" s="167">
        <v>0</v>
      </c>
    </row>
    <row r="615" spans="1:4" s="136" customFormat="1" ht="20.25" x14ac:dyDescent="0.2">
      <c r="A615" s="159">
        <v>412900</v>
      </c>
      <c r="B615" s="169" t="s">
        <v>75</v>
      </c>
      <c r="C615" s="152">
        <v>4000</v>
      </c>
      <c r="D615" s="167">
        <v>0</v>
      </c>
    </row>
    <row r="616" spans="1:4" s="136" customFormat="1" ht="20.25" x14ac:dyDescent="0.2">
      <c r="A616" s="159">
        <v>412900</v>
      </c>
      <c r="B616" s="169" t="s">
        <v>76</v>
      </c>
      <c r="C616" s="152">
        <v>1200</v>
      </c>
      <c r="D616" s="167">
        <v>0</v>
      </c>
    </row>
    <row r="617" spans="1:4" s="136" customFormat="1" ht="20.25" x14ac:dyDescent="0.2">
      <c r="A617" s="159">
        <v>412900</v>
      </c>
      <c r="B617" s="169" t="s">
        <v>77</v>
      </c>
      <c r="C617" s="152">
        <v>25000</v>
      </c>
      <c r="D617" s="167">
        <v>0</v>
      </c>
    </row>
    <row r="618" spans="1:4" s="136" customFormat="1" ht="20.25" x14ac:dyDescent="0.2">
      <c r="A618" s="159">
        <v>412900</v>
      </c>
      <c r="B618" s="169" t="s">
        <v>78</v>
      </c>
      <c r="C618" s="152">
        <v>35000</v>
      </c>
      <c r="D618" s="167">
        <v>0</v>
      </c>
    </row>
    <row r="619" spans="1:4" s="136" customFormat="1" ht="20.25" x14ac:dyDescent="0.2">
      <c r="A619" s="159">
        <v>412900</v>
      </c>
      <c r="B619" s="160" t="s">
        <v>80</v>
      </c>
      <c r="C619" s="152">
        <v>3500</v>
      </c>
      <c r="D619" s="167">
        <v>0</v>
      </c>
    </row>
    <row r="620" spans="1:4" s="136" customFormat="1" ht="20.25" x14ac:dyDescent="0.2">
      <c r="A620" s="159">
        <v>412900</v>
      </c>
      <c r="B620" s="160" t="s">
        <v>85</v>
      </c>
      <c r="C620" s="152">
        <v>35000</v>
      </c>
      <c r="D620" s="167">
        <v>0</v>
      </c>
    </row>
    <row r="621" spans="1:4" s="136" customFormat="1" ht="20.25" x14ac:dyDescent="0.2">
      <c r="A621" s="175">
        <v>510000</v>
      </c>
      <c r="B621" s="168" t="s">
        <v>243</v>
      </c>
      <c r="C621" s="176">
        <f>C622+C625+0</f>
        <v>347200</v>
      </c>
      <c r="D621" s="176">
        <f>D622+D625+0</f>
        <v>0</v>
      </c>
    </row>
    <row r="622" spans="1:4" s="136" customFormat="1" ht="20.25" x14ac:dyDescent="0.2">
      <c r="A622" s="175">
        <v>511000</v>
      </c>
      <c r="B622" s="168" t="s">
        <v>244</v>
      </c>
      <c r="C622" s="176">
        <f>SUM(C623:C624)</f>
        <v>287200</v>
      </c>
      <c r="D622" s="176">
        <f>SUM(D623:D624)</f>
        <v>0</v>
      </c>
    </row>
    <row r="623" spans="1:4" s="136" customFormat="1" ht="20.25" x14ac:dyDescent="0.2">
      <c r="A623" s="179">
        <v>511200</v>
      </c>
      <c r="B623" s="160" t="s">
        <v>246</v>
      </c>
      <c r="C623" s="152">
        <v>37200</v>
      </c>
      <c r="D623" s="167">
        <v>0</v>
      </c>
    </row>
    <row r="624" spans="1:4" s="136" customFormat="1" ht="20.25" x14ac:dyDescent="0.2">
      <c r="A624" s="159">
        <v>511300</v>
      </c>
      <c r="B624" s="160" t="s">
        <v>247</v>
      </c>
      <c r="C624" s="152">
        <v>250000</v>
      </c>
      <c r="D624" s="167">
        <v>0</v>
      </c>
    </row>
    <row r="625" spans="1:4" s="177" customFormat="1" ht="20.25" x14ac:dyDescent="0.2">
      <c r="A625" s="175">
        <v>516000</v>
      </c>
      <c r="B625" s="168" t="s">
        <v>256</v>
      </c>
      <c r="C625" s="176">
        <f t="shared" ref="C625" si="123">C626</f>
        <v>60000</v>
      </c>
      <c r="D625" s="176">
        <f t="shared" ref="D625" si="124">D626</f>
        <v>0</v>
      </c>
    </row>
    <row r="626" spans="1:4" s="136" customFormat="1" ht="20.25" x14ac:dyDescent="0.2">
      <c r="A626" s="159">
        <v>516100</v>
      </c>
      <c r="B626" s="160" t="s">
        <v>256</v>
      </c>
      <c r="C626" s="152">
        <v>60000</v>
      </c>
      <c r="D626" s="167">
        <v>0</v>
      </c>
    </row>
    <row r="627" spans="1:4" s="177" customFormat="1" ht="20.25" x14ac:dyDescent="0.2">
      <c r="A627" s="175">
        <v>630000</v>
      </c>
      <c r="B627" s="168" t="s">
        <v>277</v>
      </c>
      <c r="C627" s="176">
        <f>0+C628</f>
        <v>443500</v>
      </c>
      <c r="D627" s="176">
        <f>0+D628</f>
        <v>0</v>
      </c>
    </row>
    <row r="628" spans="1:4" s="177" customFormat="1" ht="20.25" x14ac:dyDescent="0.2">
      <c r="A628" s="175">
        <v>638000</v>
      </c>
      <c r="B628" s="168" t="s">
        <v>284</v>
      </c>
      <c r="C628" s="176">
        <f t="shared" ref="C628" si="125">C629</f>
        <v>443500</v>
      </c>
      <c r="D628" s="176">
        <f t="shared" ref="D628" si="126">D629</f>
        <v>0</v>
      </c>
    </row>
    <row r="629" spans="1:4" s="136" customFormat="1" ht="20.25" x14ac:dyDescent="0.2">
      <c r="A629" s="159">
        <v>638100</v>
      </c>
      <c r="B629" s="160" t="s">
        <v>285</v>
      </c>
      <c r="C629" s="152">
        <v>443500</v>
      </c>
      <c r="D629" s="167">
        <v>0</v>
      </c>
    </row>
    <row r="630" spans="1:4" s="136" customFormat="1" ht="20.25" x14ac:dyDescent="0.2">
      <c r="A630" s="181"/>
      <c r="B630" s="172" t="s">
        <v>294</v>
      </c>
      <c r="C630" s="178">
        <f>C601+C621+C627</f>
        <v>18472600</v>
      </c>
      <c r="D630" s="178">
        <f>D601+D621+D627</f>
        <v>44100</v>
      </c>
    </row>
    <row r="631" spans="1:4" s="136" customFormat="1" ht="20.25" x14ac:dyDescent="0.2">
      <c r="A631" s="182"/>
      <c r="B631" s="154"/>
      <c r="C631" s="158"/>
      <c r="D631" s="158"/>
    </row>
    <row r="632" spans="1:4" s="136" customFormat="1" ht="20.25" x14ac:dyDescent="0.2">
      <c r="A632" s="157"/>
      <c r="B632" s="154"/>
      <c r="C632" s="152"/>
      <c r="D632" s="152"/>
    </row>
    <row r="633" spans="1:4" s="136" customFormat="1" ht="20.25" x14ac:dyDescent="0.2">
      <c r="A633" s="159" t="s">
        <v>333</v>
      </c>
      <c r="B633" s="168"/>
      <c r="C633" s="152"/>
      <c r="D633" s="152"/>
    </row>
    <row r="634" spans="1:4" s="136" customFormat="1" ht="20.25" x14ac:dyDescent="0.2">
      <c r="A634" s="159" t="s">
        <v>315</v>
      </c>
      <c r="B634" s="168"/>
      <c r="C634" s="152"/>
      <c r="D634" s="152"/>
    </row>
    <row r="635" spans="1:4" s="136" customFormat="1" ht="20.25" x14ac:dyDescent="0.2">
      <c r="A635" s="159" t="s">
        <v>334</v>
      </c>
      <c r="B635" s="168"/>
      <c r="C635" s="152"/>
      <c r="D635" s="152"/>
    </row>
    <row r="636" spans="1:4" s="136" customFormat="1" ht="20.25" x14ac:dyDescent="0.2">
      <c r="A636" s="159" t="s">
        <v>293</v>
      </c>
      <c r="B636" s="168"/>
      <c r="C636" s="152"/>
      <c r="D636" s="152"/>
    </row>
    <row r="637" spans="1:4" s="136" customFormat="1" ht="20.25" x14ac:dyDescent="0.2">
      <c r="A637" s="159"/>
      <c r="B637" s="161"/>
      <c r="C637" s="158"/>
      <c r="D637" s="158"/>
    </row>
    <row r="638" spans="1:4" s="136" customFormat="1" ht="20.25" x14ac:dyDescent="0.2">
      <c r="A638" s="175">
        <v>410000</v>
      </c>
      <c r="B638" s="163" t="s">
        <v>44</v>
      </c>
      <c r="C638" s="176">
        <f>C639+C644+C654</f>
        <v>10154000</v>
      </c>
      <c r="D638" s="176">
        <f>D639+D644+D654</f>
        <v>0</v>
      </c>
    </row>
    <row r="639" spans="1:4" s="136" customFormat="1" ht="20.25" x14ac:dyDescent="0.2">
      <c r="A639" s="175">
        <v>411000</v>
      </c>
      <c r="B639" s="163" t="s">
        <v>45</v>
      </c>
      <c r="C639" s="176">
        <f t="shared" ref="C639" si="127">SUM(C640:C643)</f>
        <v>6115600</v>
      </c>
      <c r="D639" s="176">
        <f>SUM(D640:D643)</f>
        <v>0</v>
      </c>
    </row>
    <row r="640" spans="1:4" s="136" customFormat="1" ht="20.25" x14ac:dyDescent="0.2">
      <c r="A640" s="159">
        <v>411100</v>
      </c>
      <c r="B640" s="160" t="s">
        <v>46</v>
      </c>
      <c r="C640" s="152">
        <f>5450000+175600</f>
        <v>5625600</v>
      </c>
      <c r="D640" s="167">
        <v>0</v>
      </c>
    </row>
    <row r="641" spans="1:4" s="136" customFormat="1" ht="20.25" x14ac:dyDescent="0.2">
      <c r="A641" s="159">
        <v>411200</v>
      </c>
      <c r="B641" s="160" t="s">
        <v>47</v>
      </c>
      <c r="C641" s="152">
        <v>230000</v>
      </c>
      <c r="D641" s="167">
        <v>0</v>
      </c>
    </row>
    <row r="642" spans="1:4" s="136" customFormat="1" ht="40.5" x14ac:dyDescent="0.2">
      <c r="A642" s="159">
        <v>411300</v>
      </c>
      <c r="B642" s="160" t="s">
        <v>48</v>
      </c>
      <c r="C642" s="152">
        <v>200000</v>
      </c>
      <c r="D642" s="167">
        <v>0</v>
      </c>
    </row>
    <row r="643" spans="1:4" s="136" customFormat="1" ht="20.25" x14ac:dyDescent="0.2">
      <c r="A643" s="159">
        <v>411400</v>
      </c>
      <c r="B643" s="160" t="s">
        <v>49</v>
      </c>
      <c r="C643" s="152">
        <v>60000</v>
      </c>
      <c r="D643" s="167">
        <v>0</v>
      </c>
    </row>
    <row r="644" spans="1:4" s="136" customFormat="1" ht="20.25" x14ac:dyDescent="0.2">
      <c r="A644" s="175">
        <v>412000</v>
      </c>
      <c r="B644" s="168" t="s">
        <v>50</v>
      </c>
      <c r="C644" s="176">
        <f>SUM(C645:C653)</f>
        <v>4037400</v>
      </c>
      <c r="D644" s="176">
        <f>SUM(D645:D653)</f>
        <v>0</v>
      </c>
    </row>
    <row r="645" spans="1:4" s="136" customFormat="1" ht="20.25" x14ac:dyDescent="0.2">
      <c r="A645" s="159">
        <v>412200</v>
      </c>
      <c r="B645" s="160" t="s">
        <v>52</v>
      </c>
      <c r="C645" s="152">
        <v>2000000</v>
      </c>
      <c r="D645" s="167">
        <v>0</v>
      </c>
    </row>
    <row r="646" spans="1:4" s="136" customFormat="1" ht="20.25" x14ac:dyDescent="0.2">
      <c r="A646" s="159">
        <v>412300</v>
      </c>
      <c r="B646" s="160" t="s">
        <v>53</v>
      </c>
      <c r="C646" s="152">
        <v>300000</v>
      </c>
      <c r="D646" s="167">
        <v>0</v>
      </c>
    </row>
    <row r="647" spans="1:4" s="136" customFormat="1" ht="20.25" x14ac:dyDescent="0.2">
      <c r="A647" s="159">
        <v>412500</v>
      </c>
      <c r="B647" s="160" t="s">
        <v>57</v>
      </c>
      <c r="C647" s="152">
        <v>710000</v>
      </c>
      <c r="D647" s="167">
        <v>0</v>
      </c>
    </row>
    <row r="648" spans="1:4" s="136" customFormat="1" ht="20.25" x14ac:dyDescent="0.2">
      <c r="A648" s="159">
        <v>412600</v>
      </c>
      <c r="B648" s="160" t="s">
        <v>58</v>
      </c>
      <c r="C648" s="152">
        <v>10000</v>
      </c>
      <c r="D648" s="167">
        <v>0</v>
      </c>
    </row>
    <row r="649" spans="1:4" s="136" customFormat="1" ht="20.25" x14ac:dyDescent="0.2">
      <c r="A649" s="159">
        <v>412700</v>
      </c>
      <c r="B649" s="160" t="s">
        <v>60</v>
      </c>
      <c r="C649" s="152">
        <v>1000000</v>
      </c>
      <c r="D649" s="167">
        <v>0</v>
      </c>
    </row>
    <row r="650" spans="1:4" s="136" customFormat="1" ht="20.25" x14ac:dyDescent="0.2">
      <c r="A650" s="159">
        <v>412900</v>
      </c>
      <c r="B650" s="169" t="s">
        <v>74</v>
      </c>
      <c r="C650" s="152">
        <v>3000</v>
      </c>
      <c r="D650" s="167">
        <v>0</v>
      </c>
    </row>
    <row r="651" spans="1:4" s="136" customFormat="1" ht="20.25" x14ac:dyDescent="0.2">
      <c r="A651" s="159">
        <v>412900</v>
      </c>
      <c r="B651" s="169" t="s">
        <v>76</v>
      </c>
      <c r="C651" s="152">
        <v>800</v>
      </c>
      <c r="D651" s="167">
        <v>0</v>
      </c>
    </row>
    <row r="652" spans="1:4" s="136" customFormat="1" ht="20.25" x14ac:dyDescent="0.2">
      <c r="A652" s="159">
        <v>412900</v>
      </c>
      <c r="B652" s="169" t="s">
        <v>77</v>
      </c>
      <c r="C652" s="152">
        <v>1600</v>
      </c>
      <c r="D652" s="167">
        <v>0</v>
      </c>
    </row>
    <row r="653" spans="1:4" s="136" customFormat="1" ht="20.25" x14ac:dyDescent="0.2">
      <c r="A653" s="159">
        <v>412900</v>
      </c>
      <c r="B653" s="169" t="s">
        <v>78</v>
      </c>
      <c r="C653" s="152">
        <v>12000</v>
      </c>
      <c r="D653" s="167">
        <v>0</v>
      </c>
    </row>
    <row r="654" spans="1:4" s="177" customFormat="1" ht="40.5" x14ac:dyDescent="0.2">
      <c r="A654" s="175">
        <v>418000</v>
      </c>
      <c r="B654" s="168" t="s">
        <v>196</v>
      </c>
      <c r="C654" s="176">
        <f t="shared" ref="C654" si="128">C655</f>
        <v>1000</v>
      </c>
      <c r="D654" s="176">
        <f t="shared" ref="D654" si="129">D655</f>
        <v>0</v>
      </c>
    </row>
    <row r="655" spans="1:4" s="136" customFormat="1" ht="20.25" x14ac:dyDescent="0.2">
      <c r="A655" s="159">
        <v>418400</v>
      </c>
      <c r="B655" s="160" t="s">
        <v>198</v>
      </c>
      <c r="C655" s="152">
        <v>1000</v>
      </c>
      <c r="D655" s="167">
        <v>0</v>
      </c>
    </row>
    <row r="656" spans="1:4" s="136" customFormat="1" ht="20.25" x14ac:dyDescent="0.2">
      <c r="A656" s="175">
        <v>510000</v>
      </c>
      <c r="B656" s="168" t="s">
        <v>243</v>
      </c>
      <c r="C656" s="176">
        <f>C657+C664+C662</f>
        <v>1390000</v>
      </c>
      <c r="D656" s="176">
        <f>D657+D664+D662</f>
        <v>0</v>
      </c>
    </row>
    <row r="657" spans="1:4" s="136" customFormat="1" ht="20.25" x14ac:dyDescent="0.2">
      <c r="A657" s="175">
        <v>511000</v>
      </c>
      <c r="B657" s="168" t="s">
        <v>244</v>
      </c>
      <c r="C657" s="176">
        <f>SUM(C658:C661)</f>
        <v>370000</v>
      </c>
      <c r="D657" s="176">
        <f>SUM(D658:D661)</f>
        <v>0</v>
      </c>
    </row>
    <row r="658" spans="1:4" s="136" customFormat="1" ht="20.25" x14ac:dyDescent="0.2">
      <c r="A658" s="159">
        <v>511200</v>
      </c>
      <c r="B658" s="160" t="s">
        <v>246</v>
      </c>
      <c r="C658" s="152">
        <v>300000</v>
      </c>
      <c r="D658" s="167">
        <v>0</v>
      </c>
    </row>
    <row r="659" spans="1:4" s="136" customFormat="1" ht="20.25" x14ac:dyDescent="0.2">
      <c r="A659" s="159">
        <v>511300</v>
      </c>
      <c r="B659" s="160" t="s">
        <v>247</v>
      </c>
      <c r="C659" s="152">
        <v>70000</v>
      </c>
      <c r="D659" s="167">
        <v>0</v>
      </c>
    </row>
    <row r="660" spans="1:4" s="136" customFormat="1" ht="20.25" x14ac:dyDescent="0.2">
      <c r="A660" s="159">
        <v>511400</v>
      </c>
      <c r="B660" s="160" t="s">
        <v>248</v>
      </c>
      <c r="C660" s="152">
        <v>0</v>
      </c>
      <c r="D660" s="167">
        <v>0</v>
      </c>
    </row>
    <row r="661" spans="1:4" s="136" customFormat="1" ht="20.25" x14ac:dyDescent="0.2">
      <c r="A661" s="159">
        <v>511700</v>
      </c>
      <c r="B661" s="160" t="s">
        <v>250</v>
      </c>
      <c r="C661" s="152">
        <v>0</v>
      </c>
      <c r="D661" s="167">
        <v>0</v>
      </c>
    </row>
    <row r="662" spans="1:4" s="177" customFormat="1" ht="20.25" x14ac:dyDescent="0.2">
      <c r="A662" s="175">
        <v>513000</v>
      </c>
      <c r="B662" s="168" t="s">
        <v>251</v>
      </c>
      <c r="C662" s="176">
        <f t="shared" ref="C662" si="130">C663</f>
        <v>877000</v>
      </c>
      <c r="D662" s="176">
        <f t="shared" ref="D662" si="131">D663</f>
        <v>0</v>
      </c>
    </row>
    <row r="663" spans="1:4" s="136" customFormat="1" ht="20.25" x14ac:dyDescent="0.2">
      <c r="A663" s="159">
        <v>513700</v>
      </c>
      <c r="B663" s="160" t="s">
        <v>255</v>
      </c>
      <c r="C663" s="152">
        <v>877000</v>
      </c>
      <c r="D663" s="167">
        <v>0</v>
      </c>
    </row>
    <row r="664" spans="1:4" s="136" customFormat="1" ht="20.25" x14ac:dyDescent="0.2">
      <c r="A664" s="175">
        <v>516000</v>
      </c>
      <c r="B664" s="168" t="s">
        <v>256</v>
      </c>
      <c r="C664" s="176">
        <f t="shared" ref="C664" si="132">SUM(C665)</f>
        <v>143000</v>
      </c>
      <c r="D664" s="176">
        <f t="shared" ref="D664" si="133">SUM(D665)</f>
        <v>0</v>
      </c>
    </row>
    <row r="665" spans="1:4" s="136" customFormat="1" ht="20.25" x14ac:dyDescent="0.2">
      <c r="A665" s="159">
        <v>516100</v>
      </c>
      <c r="B665" s="160" t="s">
        <v>256</v>
      </c>
      <c r="C665" s="152">
        <v>143000</v>
      </c>
      <c r="D665" s="167">
        <v>0</v>
      </c>
    </row>
    <row r="666" spans="1:4" s="177" customFormat="1" ht="20.25" x14ac:dyDescent="0.2">
      <c r="A666" s="175">
        <v>630000</v>
      </c>
      <c r="B666" s="168" t="s">
        <v>277</v>
      </c>
      <c r="C666" s="176">
        <f>C667+C669</f>
        <v>87700</v>
      </c>
      <c r="D666" s="176">
        <f>D667+D669</f>
        <v>0</v>
      </c>
    </row>
    <row r="667" spans="1:4" s="177" customFormat="1" ht="20.25" x14ac:dyDescent="0.2">
      <c r="A667" s="175">
        <v>631000</v>
      </c>
      <c r="B667" s="168" t="s">
        <v>278</v>
      </c>
      <c r="C667" s="176">
        <f>C668+0</f>
        <v>37700</v>
      </c>
      <c r="D667" s="176">
        <f>D668+0</f>
        <v>0</v>
      </c>
    </row>
    <row r="668" spans="1:4" s="136" customFormat="1" ht="20.25" x14ac:dyDescent="0.2">
      <c r="A668" s="159">
        <v>631100</v>
      </c>
      <c r="B668" s="160" t="s">
        <v>279</v>
      </c>
      <c r="C668" s="152">
        <v>37700</v>
      </c>
      <c r="D668" s="167">
        <v>0</v>
      </c>
    </row>
    <row r="669" spans="1:4" s="177" customFormat="1" ht="20.25" x14ac:dyDescent="0.2">
      <c r="A669" s="175">
        <v>638000</v>
      </c>
      <c r="B669" s="168" t="s">
        <v>284</v>
      </c>
      <c r="C669" s="176">
        <f t="shared" ref="C669" si="134">C670</f>
        <v>50000</v>
      </c>
      <c r="D669" s="176">
        <f t="shared" ref="D669" si="135">D670</f>
        <v>0</v>
      </c>
    </row>
    <row r="670" spans="1:4" s="136" customFormat="1" ht="20.25" x14ac:dyDescent="0.2">
      <c r="A670" s="159">
        <v>638100</v>
      </c>
      <c r="B670" s="160" t="s">
        <v>285</v>
      </c>
      <c r="C670" s="152">
        <v>50000</v>
      </c>
      <c r="D670" s="167">
        <v>0</v>
      </c>
    </row>
    <row r="671" spans="1:4" s="136" customFormat="1" ht="20.25" x14ac:dyDescent="0.2">
      <c r="A671" s="181"/>
      <c r="B671" s="172" t="s">
        <v>294</v>
      </c>
      <c r="C671" s="178">
        <f>C638+C656+C666</f>
        <v>11631700</v>
      </c>
      <c r="D671" s="178">
        <f>D638+D656+D666</f>
        <v>0</v>
      </c>
    </row>
    <row r="672" spans="1:4" s="136" customFormat="1" ht="20.25" x14ac:dyDescent="0.2">
      <c r="A672" s="182"/>
      <c r="B672" s="154"/>
      <c r="C672" s="158"/>
      <c r="D672" s="158"/>
    </row>
    <row r="673" spans="1:4" s="136" customFormat="1" ht="20.25" x14ac:dyDescent="0.2">
      <c r="A673" s="157"/>
      <c r="B673" s="154"/>
      <c r="C673" s="152"/>
      <c r="D673" s="152"/>
    </row>
    <row r="674" spans="1:4" s="136" customFormat="1" ht="20.25" x14ac:dyDescent="0.2">
      <c r="A674" s="159" t="s">
        <v>335</v>
      </c>
      <c r="B674" s="168"/>
      <c r="C674" s="152"/>
      <c r="D674" s="152"/>
    </row>
    <row r="675" spans="1:4" s="136" customFormat="1" ht="20.25" x14ac:dyDescent="0.2">
      <c r="A675" s="159" t="s">
        <v>315</v>
      </c>
      <c r="B675" s="168"/>
      <c r="C675" s="152"/>
      <c r="D675" s="152"/>
    </row>
    <row r="676" spans="1:4" s="136" customFormat="1" ht="20.25" x14ac:dyDescent="0.2">
      <c r="A676" s="159" t="s">
        <v>336</v>
      </c>
      <c r="B676" s="168"/>
      <c r="C676" s="152"/>
      <c r="D676" s="152"/>
    </row>
    <row r="677" spans="1:4" s="136" customFormat="1" ht="20.25" x14ac:dyDescent="0.2">
      <c r="A677" s="159" t="s">
        <v>293</v>
      </c>
      <c r="B677" s="168"/>
      <c r="C677" s="152"/>
      <c r="D677" s="152"/>
    </row>
    <row r="678" spans="1:4" s="136" customFormat="1" ht="20.25" x14ac:dyDescent="0.2">
      <c r="A678" s="159"/>
      <c r="B678" s="161"/>
      <c r="C678" s="158"/>
      <c r="D678" s="158"/>
    </row>
    <row r="679" spans="1:4" s="136" customFormat="1" ht="20.25" x14ac:dyDescent="0.2">
      <c r="A679" s="175">
        <v>410000</v>
      </c>
      <c r="B679" s="163" t="s">
        <v>44</v>
      </c>
      <c r="C679" s="176">
        <f t="shared" ref="C679" si="136">C680+C685</f>
        <v>2222200</v>
      </c>
      <c r="D679" s="176">
        <f>D680+D685</f>
        <v>190800</v>
      </c>
    </row>
    <row r="680" spans="1:4" s="136" customFormat="1" ht="20.25" x14ac:dyDescent="0.2">
      <c r="A680" s="175">
        <v>411000</v>
      </c>
      <c r="B680" s="163" t="s">
        <v>45</v>
      </c>
      <c r="C680" s="176">
        <f t="shared" ref="C680" si="137">SUM(C681:C684)</f>
        <v>1105000</v>
      </c>
      <c r="D680" s="176">
        <f>SUM(D681:D684)</f>
        <v>0</v>
      </c>
    </row>
    <row r="681" spans="1:4" s="136" customFormat="1" ht="20.25" x14ac:dyDescent="0.2">
      <c r="A681" s="159">
        <v>411100</v>
      </c>
      <c r="B681" s="160" t="s">
        <v>46</v>
      </c>
      <c r="C681" s="152">
        <f>1050000+2000</f>
        <v>1052000</v>
      </c>
      <c r="D681" s="167">
        <v>0</v>
      </c>
    </row>
    <row r="682" spans="1:4" s="136" customFormat="1" ht="20.25" x14ac:dyDescent="0.2">
      <c r="A682" s="159">
        <v>411200</v>
      </c>
      <c r="B682" s="160" t="s">
        <v>47</v>
      </c>
      <c r="C682" s="152">
        <v>36000</v>
      </c>
      <c r="D682" s="167">
        <v>0</v>
      </c>
    </row>
    <row r="683" spans="1:4" s="136" customFormat="1" ht="40.5" x14ac:dyDescent="0.2">
      <c r="A683" s="159">
        <v>411300</v>
      </c>
      <c r="B683" s="160" t="s">
        <v>48</v>
      </c>
      <c r="C683" s="152">
        <v>8200</v>
      </c>
      <c r="D683" s="167">
        <v>0</v>
      </c>
    </row>
    <row r="684" spans="1:4" s="136" customFormat="1" ht="20.25" x14ac:dyDescent="0.2">
      <c r="A684" s="159">
        <v>411400</v>
      </c>
      <c r="B684" s="160" t="s">
        <v>49</v>
      </c>
      <c r="C684" s="152">
        <v>8800</v>
      </c>
      <c r="D684" s="167">
        <v>0</v>
      </c>
    </row>
    <row r="685" spans="1:4" s="136" customFormat="1" ht="20.25" x14ac:dyDescent="0.2">
      <c r="A685" s="175">
        <v>412000</v>
      </c>
      <c r="B685" s="168" t="s">
        <v>50</v>
      </c>
      <c r="C685" s="176">
        <f>SUM(C686:C696)</f>
        <v>1117200</v>
      </c>
      <c r="D685" s="176">
        <f>SUM(D686:D696)</f>
        <v>190800</v>
      </c>
    </row>
    <row r="686" spans="1:4" s="136" customFormat="1" ht="20.25" x14ac:dyDescent="0.2">
      <c r="A686" s="159">
        <v>412200</v>
      </c>
      <c r="B686" s="160" t="s">
        <v>52</v>
      </c>
      <c r="C686" s="152">
        <v>23000</v>
      </c>
      <c r="D686" s="167">
        <v>0</v>
      </c>
    </row>
    <row r="687" spans="1:4" s="136" customFormat="1" ht="20.25" x14ac:dyDescent="0.2">
      <c r="A687" s="159">
        <v>412300</v>
      </c>
      <c r="B687" s="160" t="s">
        <v>53</v>
      </c>
      <c r="C687" s="152">
        <v>23000</v>
      </c>
      <c r="D687" s="167">
        <v>0</v>
      </c>
    </row>
    <row r="688" spans="1:4" s="136" customFormat="1" ht="20.25" x14ac:dyDescent="0.2">
      <c r="A688" s="159">
        <v>412500</v>
      </c>
      <c r="B688" s="160" t="s">
        <v>57</v>
      </c>
      <c r="C688" s="152">
        <v>700000</v>
      </c>
      <c r="D688" s="167">
        <v>0</v>
      </c>
    </row>
    <row r="689" spans="1:4" s="136" customFormat="1" ht="20.25" x14ac:dyDescent="0.2">
      <c r="A689" s="159">
        <v>412600</v>
      </c>
      <c r="B689" s="160" t="s">
        <v>58</v>
      </c>
      <c r="C689" s="152">
        <v>250000</v>
      </c>
      <c r="D689" s="152">
        <v>8000</v>
      </c>
    </row>
    <row r="690" spans="1:4" s="136" customFormat="1" ht="20.25" x14ac:dyDescent="0.2">
      <c r="A690" s="159">
        <v>412700</v>
      </c>
      <c r="B690" s="160" t="s">
        <v>60</v>
      </c>
      <c r="C690" s="152">
        <v>40000</v>
      </c>
      <c r="D690" s="167">
        <v>0</v>
      </c>
    </row>
    <row r="691" spans="1:4" s="136" customFormat="1" ht="20.25" x14ac:dyDescent="0.2">
      <c r="A691" s="159">
        <v>412900</v>
      </c>
      <c r="B691" s="169" t="s">
        <v>74</v>
      </c>
      <c r="C691" s="152">
        <v>50000</v>
      </c>
      <c r="D691" s="167">
        <v>0</v>
      </c>
    </row>
    <row r="692" spans="1:4" s="136" customFormat="1" ht="20.25" x14ac:dyDescent="0.2">
      <c r="A692" s="159">
        <v>412900</v>
      </c>
      <c r="B692" s="169" t="s">
        <v>75</v>
      </c>
      <c r="C692" s="152">
        <v>10000</v>
      </c>
      <c r="D692" s="167">
        <v>0</v>
      </c>
    </row>
    <row r="693" spans="1:4" s="136" customFormat="1" ht="20.25" x14ac:dyDescent="0.2">
      <c r="A693" s="159">
        <v>412900</v>
      </c>
      <c r="B693" s="169" t="s">
        <v>76</v>
      </c>
      <c r="C693" s="152">
        <v>2800</v>
      </c>
      <c r="D693" s="167">
        <v>0</v>
      </c>
    </row>
    <row r="694" spans="1:4" s="136" customFormat="1" ht="20.25" x14ac:dyDescent="0.2">
      <c r="A694" s="159">
        <v>412900</v>
      </c>
      <c r="B694" s="169" t="s">
        <v>77</v>
      </c>
      <c r="C694" s="152">
        <v>16000</v>
      </c>
      <c r="D694" s="167">
        <v>0</v>
      </c>
    </row>
    <row r="695" spans="1:4" s="136" customFormat="1" ht="20.25" x14ac:dyDescent="0.2">
      <c r="A695" s="159">
        <v>412900</v>
      </c>
      <c r="B695" s="160" t="s">
        <v>78</v>
      </c>
      <c r="C695" s="152">
        <v>2400</v>
      </c>
      <c r="D695" s="167">
        <v>0</v>
      </c>
    </row>
    <row r="696" spans="1:4" s="136" customFormat="1" ht="20.25" x14ac:dyDescent="0.2">
      <c r="A696" s="159">
        <v>412900</v>
      </c>
      <c r="B696" s="160" t="s">
        <v>80</v>
      </c>
      <c r="C696" s="152">
        <v>0</v>
      </c>
      <c r="D696" s="152">
        <v>182800</v>
      </c>
    </row>
    <row r="697" spans="1:4" s="136" customFormat="1" ht="20.25" x14ac:dyDescent="0.2">
      <c r="A697" s="175">
        <v>510000</v>
      </c>
      <c r="B697" s="168" t="s">
        <v>243</v>
      </c>
      <c r="C697" s="176">
        <f>C698+0+C701+0</f>
        <v>1020000</v>
      </c>
      <c r="D697" s="176">
        <f>D698+0+D701+0</f>
        <v>132400</v>
      </c>
    </row>
    <row r="698" spans="1:4" s="136" customFormat="1" ht="20.25" x14ac:dyDescent="0.2">
      <c r="A698" s="175">
        <v>511000</v>
      </c>
      <c r="B698" s="168" t="s">
        <v>244</v>
      </c>
      <c r="C698" s="176">
        <f>SUM(C699:C700)</f>
        <v>800000</v>
      </c>
      <c r="D698" s="176">
        <f>SUM(D699:D700)</f>
        <v>132400</v>
      </c>
    </row>
    <row r="699" spans="1:4" s="136" customFormat="1" ht="20.25" x14ac:dyDescent="0.2">
      <c r="A699" s="159">
        <v>511300</v>
      </c>
      <c r="B699" s="160" t="s">
        <v>247</v>
      </c>
      <c r="C699" s="152">
        <v>400000</v>
      </c>
      <c r="D699" s="152">
        <v>132400</v>
      </c>
    </row>
    <row r="700" spans="1:4" s="136" customFormat="1" ht="20.25" x14ac:dyDescent="0.2">
      <c r="A700" s="159">
        <v>511400</v>
      </c>
      <c r="B700" s="160" t="s">
        <v>248</v>
      </c>
      <c r="C700" s="152">
        <v>400000</v>
      </c>
      <c r="D700" s="167">
        <v>0</v>
      </c>
    </row>
    <row r="701" spans="1:4" s="177" customFormat="1" ht="20.25" x14ac:dyDescent="0.2">
      <c r="A701" s="175">
        <v>516000</v>
      </c>
      <c r="B701" s="168" t="s">
        <v>256</v>
      </c>
      <c r="C701" s="176">
        <f t="shared" ref="C701" si="138">C702</f>
        <v>220000</v>
      </c>
      <c r="D701" s="176">
        <f t="shared" ref="D701" si="139">D702</f>
        <v>0</v>
      </c>
    </row>
    <row r="702" spans="1:4" s="136" customFormat="1" ht="20.25" x14ac:dyDescent="0.2">
      <c r="A702" s="159">
        <v>516100</v>
      </c>
      <c r="B702" s="160" t="s">
        <v>256</v>
      </c>
      <c r="C702" s="152">
        <v>220000</v>
      </c>
      <c r="D702" s="167">
        <v>0</v>
      </c>
    </row>
    <row r="703" spans="1:4" s="177" customFormat="1" ht="20.25" x14ac:dyDescent="0.2">
      <c r="A703" s="175">
        <v>630000</v>
      </c>
      <c r="B703" s="168" t="s">
        <v>277</v>
      </c>
      <c r="C703" s="176">
        <f>C704+C706</f>
        <v>36000</v>
      </c>
      <c r="D703" s="176">
        <f>D704+D706</f>
        <v>0</v>
      </c>
    </row>
    <row r="704" spans="1:4" s="177" customFormat="1" ht="20.25" x14ac:dyDescent="0.2">
      <c r="A704" s="175">
        <v>631000</v>
      </c>
      <c r="B704" s="168" t="s">
        <v>278</v>
      </c>
      <c r="C704" s="176">
        <f>0+C705</f>
        <v>6000</v>
      </c>
      <c r="D704" s="176">
        <f>0+D705</f>
        <v>0</v>
      </c>
    </row>
    <row r="705" spans="1:4" s="136" customFormat="1" ht="20.25" x14ac:dyDescent="0.2">
      <c r="A705" s="179">
        <v>631300</v>
      </c>
      <c r="B705" s="160" t="s">
        <v>622</v>
      </c>
      <c r="C705" s="152">
        <v>6000</v>
      </c>
      <c r="D705" s="167">
        <v>0</v>
      </c>
    </row>
    <row r="706" spans="1:4" s="177" customFormat="1" ht="20.25" x14ac:dyDescent="0.2">
      <c r="A706" s="175">
        <v>638000</v>
      </c>
      <c r="B706" s="168" t="s">
        <v>284</v>
      </c>
      <c r="C706" s="176">
        <f t="shared" ref="C706" si="140">C707</f>
        <v>30000</v>
      </c>
      <c r="D706" s="176">
        <f t="shared" ref="D706" si="141">D707</f>
        <v>0</v>
      </c>
    </row>
    <row r="707" spans="1:4" s="136" customFormat="1" ht="20.25" x14ac:dyDescent="0.2">
      <c r="A707" s="159">
        <v>638100</v>
      </c>
      <c r="B707" s="160" t="s">
        <v>285</v>
      </c>
      <c r="C707" s="152">
        <v>30000</v>
      </c>
      <c r="D707" s="167">
        <v>0</v>
      </c>
    </row>
    <row r="708" spans="1:4" s="136" customFormat="1" ht="20.25" x14ac:dyDescent="0.2">
      <c r="A708" s="181"/>
      <c r="B708" s="172" t="s">
        <v>294</v>
      </c>
      <c r="C708" s="178">
        <f>C679+C697+C703</f>
        <v>3278200</v>
      </c>
      <c r="D708" s="178">
        <f>D679+D697+D703</f>
        <v>323200</v>
      </c>
    </row>
    <row r="709" spans="1:4" s="136" customFormat="1" ht="20.25" x14ac:dyDescent="0.2">
      <c r="A709" s="182"/>
      <c r="B709" s="154"/>
      <c r="C709" s="158"/>
      <c r="D709" s="158"/>
    </row>
    <row r="710" spans="1:4" s="136" customFormat="1" ht="20.25" x14ac:dyDescent="0.2">
      <c r="A710" s="157"/>
      <c r="B710" s="154"/>
      <c r="C710" s="152"/>
      <c r="D710" s="152"/>
    </row>
    <row r="711" spans="1:4" s="136" customFormat="1" ht="20.25" x14ac:dyDescent="0.2">
      <c r="A711" s="159" t="s">
        <v>337</v>
      </c>
      <c r="B711" s="168"/>
      <c r="C711" s="152"/>
      <c r="D711" s="152"/>
    </row>
    <row r="712" spans="1:4" s="136" customFormat="1" ht="20.25" x14ac:dyDescent="0.2">
      <c r="A712" s="159" t="s">
        <v>315</v>
      </c>
      <c r="B712" s="168"/>
      <c r="C712" s="152"/>
      <c r="D712" s="152"/>
    </row>
    <row r="713" spans="1:4" s="136" customFormat="1" ht="20.25" x14ac:dyDescent="0.2">
      <c r="A713" s="159" t="s">
        <v>338</v>
      </c>
      <c r="B713" s="168"/>
      <c r="C713" s="152"/>
      <c r="D713" s="152"/>
    </row>
    <row r="714" spans="1:4" s="136" customFormat="1" ht="20.25" x14ac:dyDescent="0.2">
      <c r="A714" s="159" t="s">
        <v>293</v>
      </c>
      <c r="B714" s="168"/>
      <c r="C714" s="152"/>
      <c r="D714" s="152"/>
    </row>
    <row r="715" spans="1:4" s="136" customFormat="1" ht="20.25" x14ac:dyDescent="0.2">
      <c r="A715" s="159"/>
      <c r="B715" s="161"/>
      <c r="C715" s="158"/>
      <c r="D715" s="158"/>
    </row>
    <row r="716" spans="1:4" s="136" customFormat="1" ht="20.25" x14ac:dyDescent="0.2">
      <c r="A716" s="175">
        <v>410000</v>
      </c>
      <c r="B716" s="163" t="s">
        <v>44</v>
      </c>
      <c r="C716" s="176">
        <f>C717+C722+C736</f>
        <v>8659000</v>
      </c>
      <c r="D716" s="176">
        <f t="shared" ref="D716" si="142">D717+D722</f>
        <v>860000</v>
      </c>
    </row>
    <row r="717" spans="1:4" s="136" customFormat="1" ht="20.25" x14ac:dyDescent="0.2">
      <c r="A717" s="175">
        <v>411000</v>
      </c>
      <c r="B717" s="163" t="s">
        <v>45</v>
      </c>
      <c r="C717" s="176">
        <f t="shared" ref="C717" si="143">SUM(C718:C721)</f>
        <v>7469300</v>
      </c>
      <c r="D717" s="176">
        <f>SUM(D718:D721)</f>
        <v>20000</v>
      </c>
    </row>
    <row r="718" spans="1:4" s="136" customFormat="1" ht="20.25" x14ac:dyDescent="0.2">
      <c r="A718" s="159">
        <v>411100</v>
      </c>
      <c r="B718" s="160" t="s">
        <v>46</v>
      </c>
      <c r="C718" s="152">
        <v>7000000</v>
      </c>
      <c r="D718" s="167">
        <v>0</v>
      </c>
    </row>
    <row r="719" spans="1:4" s="136" customFormat="1" ht="20.25" x14ac:dyDescent="0.2">
      <c r="A719" s="159">
        <v>411200</v>
      </c>
      <c r="B719" s="160" t="s">
        <v>47</v>
      </c>
      <c r="C719" s="152">
        <v>275000</v>
      </c>
      <c r="D719" s="152">
        <v>20000</v>
      </c>
    </row>
    <row r="720" spans="1:4" s="136" customFormat="1" ht="40.5" x14ac:dyDescent="0.2">
      <c r="A720" s="159">
        <v>411300</v>
      </c>
      <c r="B720" s="160" t="s">
        <v>48</v>
      </c>
      <c r="C720" s="152">
        <v>133500</v>
      </c>
      <c r="D720" s="167">
        <v>0</v>
      </c>
    </row>
    <row r="721" spans="1:4" s="136" customFormat="1" ht="20.25" x14ac:dyDescent="0.2">
      <c r="A721" s="159">
        <v>411400</v>
      </c>
      <c r="B721" s="160" t="s">
        <v>49</v>
      </c>
      <c r="C721" s="152">
        <v>60800</v>
      </c>
      <c r="D721" s="167">
        <v>0</v>
      </c>
    </row>
    <row r="722" spans="1:4" s="136" customFormat="1" ht="20.25" x14ac:dyDescent="0.2">
      <c r="A722" s="175">
        <v>412000</v>
      </c>
      <c r="B722" s="168" t="s">
        <v>50</v>
      </c>
      <c r="C722" s="176">
        <f>SUM(C723:C735)</f>
        <v>1189700</v>
      </c>
      <c r="D722" s="176">
        <f>SUM(D723:D735)</f>
        <v>840000</v>
      </c>
    </row>
    <row r="723" spans="1:4" s="136" customFormat="1" ht="20.25" x14ac:dyDescent="0.2">
      <c r="A723" s="179">
        <v>412100</v>
      </c>
      <c r="B723" s="160" t="s">
        <v>51</v>
      </c>
      <c r="C723" s="152">
        <v>12000</v>
      </c>
      <c r="D723" s="167">
        <v>0</v>
      </c>
    </row>
    <row r="724" spans="1:4" s="136" customFormat="1" ht="20.25" x14ac:dyDescent="0.2">
      <c r="A724" s="159">
        <v>412200</v>
      </c>
      <c r="B724" s="160" t="s">
        <v>52</v>
      </c>
      <c r="C724" s="152">
        <v>200000</v>
      </c>
      <c r="D724" s="167">
        <v>0</v>
      </c>
    </row>
    <row r="725" spans="1:4" s="136" customFormat="1" ht="20.25" x14ac:dyDescent="0.2">
      <c r="A725" s="159">
        <v>412300</v>
      </c>
      <c r="B725" s="160" t="s">
        <v>53</v>
      </c>
      <c r="C725" s="152">
        <v>21600</v>
      </c>
      <c r="D725" s="167">
        <v>0</v>
      </c>
    </row>
    <row r="726" spans="1:4" s="136" customFormat="1" ht="20.25" x14ac:dyDescent="0.2">
      <c r="A726" s="159">
        <v>412400</v>
      </c>
      <c r="B726" s="160" t="s">
        <v>55</v>
      </c>
      <c r="C726" s="152">
        <v>25000</v>
      </c>
      <c r="D726" s="167">
        <v>0</v>
      </c>
    </row>
    <row r="727" spans="1:4" s="136" customFormat="1" ht="20.25" x14ac:dyDescent="0.2">
      <c r="A727" s="159">
        <v>412500</v>
      </c>
      <c r="B727" s="160" t="s">
        <v>57</v>
      </c>
      <c r="C727" s="152">
        <v>200000</v>
      </c>
      <c r="D727" s="167">
        <v>0</v>
      </c>
    </row>
    <row r="728" spans="1:4" s="136" customFormat="1" ht="20.25" x14ac:dyDescent="0.2">
      <c r="A728" s="159">
        <v>412600</v>
      </c>
      <c r="B728" s="160" t="s">
        <v>58</v>
      </c>
      <c r="C728" s="152">
        <v>340000</v>
      </c>
      <c r="D728" s="152">
        <v>40000</v>
      </c>
    </row>
    <row r="729" spans="1:4" s="136" customFormat="1" ht="20.25" x14ac:dyDescent="0.2">
      <c r="A729" s="159">
        <v>412700</v>
      </c>
      <c r="B729" s="160" t="s">
        <v>60</v>
      </c>
      <c r="C729" s="152">
        <v>220000</v>
      </c>
      <c r="D729" s="167">
        <v>0</v>
      </c>
    </row>
    <row r="730" spans="1:4" s="136" customFormat="1" ht="20.25" x14ac:dyDescent="0.2">
      <c r="A730" s="159">
        <v>412900</v>
      </c>
      <c r="B730" s="169" t="s">
        <v>74</v>
      </c>
      <c r="C730" s="152">
        <v>3500</v>
      </c>
      <c r="D730" s="167">
        <v>0</v>
      </c>
    </row>
    <row r="731" spans="1:4" s="136" customFormat="1" ht="20.25" x14ac:dyDescent="0.2">
      <c r="A731" s="159">
        <v>412900</v>
      </c>
      <c r="B731" s="169" t="s">
        <v>75</v>
      </c>
      <c r="C731" s="152">
        <v>120000</v>
      </c>
      <c r="D731" s="167">
        <v>0</v>
      </c>
    </row>
    <row r="732" spans="1:4" s="136" customFormat="1" ht="20.25" x14ac:dyDescent="0.2">
      <c r="A732" s="159">
        <v>412900</v>
      </c>
      <c r="B732" s="169" t="s">
        <v>76</v>
      </c>
      <c r="C732" s="152">
        <v>3999.9999999999995</v>
      </c>
      <c r="D732" s="167">
        <v>0</v>
      </c>
    </row>
    <row r="733" spans="1:4" s="136" customFormat="1" ht="20.25" x14ac:dyDescent="0.2">
      <c r="A733" s="159">
        <v>412900</v>
      </c>
      <c r="B733" s="169" t="s">
        <v>77</v>
      </c>
      <c r="C733" s="152">
        <v>30100</v>
      </c>
      <c r="D733" s="167">
        <v>0</v>
      </c>
    </row>
    <row r="734" spans="1:4" s="136" customFormat="1" ht="20.25" x14ac:dyDescent="0.2">
      <c r="A734" s="159">
        <v>412900</v>
      </c>
      <c r="B734" s="169" t="s">
        <v>78</v>
      </c>
      <c r="C734" s="152">
        <v>13500</v>
      </c>
      <c r="D734" s="167">
        <v>0</v>
      </c>
    </row>
    <row r="735" spans="1:4" s="136" customFormat="1" ht="20.25" x14ac:dyDescent="0.2">
      <c r="A735" s="159">
        <v>412900</v>
      </c>
      <c r="B735" s="169" t="s">
        <v>80</v>
      </c>
      <c r="C735" s="152">
        <v>0</v>
      </c>
      <c r="D735" s="152">
        <v>800000</v>
      </c>
    </row>
    <row r="736" spans="1:4" s="177" customFormat="1" ht="20.25" x14ac:dyDescent="0.2">
      <c r="A736" s="180">
        <v>416000</v>
      </c>
      <c r="B736" s="163" t="s">
        <v>167</v>
      </c>
      <c r="C736" s="176">
        <f>0</f>
        <v>0</v>
      </c>
      <c r="D736" s="176"/>
    </row>
    <row r="737" spans="1:4" s="136" customFormat="1" ht="20.25" x14ac:dyDescent="0.2">
      <c r="A737" s="175">
        <v>510000</v>
      </c>
      <c r="B737" s="168" t="s">
        <v>243</v>
      </c>
      <c r="C737" s="176">
        <f>C738+C740</f>
        <v>120000</v>
      </c>
      <c r="D737" s="176">
        <f>D738+D740</f>
        <v>6472500</v>
      </c>
    </row>
    <row r="738" spans="1:4" s="136" customFormat="1" ht="20.25" x14ac:dyDescent="0.2">
      <c r="A738" s="175">
        <v>511000</v>
      </c>
      <c r="B738" s="168" t="s">
        <v>244</v>
      </c>
      <c r="C738" s="176">
        <f>SUM(C739:C739)</f>
        <v>100000</v>
      </c>
      <c r="D738" s="176">
        <f>SUM(D739:D739)</f>
        <v>6472500</v>
      </c>
    </row>
    <row r="739" spans="1:4" s="136" customFormat="1" ht="20.25" x14ac:dyDescent="0.2">
      <c r="A739" s="159">
        <v>511300</v>
      </c>
      <c r="B739" s="160" t="s">
        <v>247</v>
      </c>
      <c r="C739" s="152">
        <v>100000</v>
      </c>
      <c r="D739" s="152">
        <v>6472500</v>
      </c>
    </row>
    <row r="740" spans="1:4" s="177" customFormat="1" ht="20.25" x14ac:dyDescent="0.2">
      <c r="A740" s="175">
        <v>516000</v>
      </c>
      <c r="B740" s="168" t="s">
        <v>256</v>
      </c>
      <c r="C740" s="176">
        <f t="shared" ref="C740" si="144">C741</f>
        <v>20000</v>
      </c>
      <c r="D740" s="176">
        <f t="shared" ref="D740" si="145">D741</f>
        <v>0</v>
      </c>
    </row>
    <row r="741" spans="1:4" s="136" customFormat="1" ht="20.25" x14ac:dyDescent="0.2">
      <c r="A741" s="159">
        <v>516100</v>
      </c>
      <c r="B741" s="160" t="s">
        <v>256</v>
      </c>
      <c r="C741" s="152">
        <v>20000</v>
      </c>
      <c r="D741" s="167">
        <v>0</v>
      </c>
    </row>
    <row r="742" spans="1:4" s="177" customFormat="1" ht="20.25" x14ac:dyDescent="0.2">
      <c r="A742" s="175">
        <v>630000</v>
      </c>
      <c r="B742" s="168" t="s">
        <v>277</v>
      </c>
      <c r="C742" s="176">
        <f>C743+0</f>
        <v>99000</v>
      </c>
      <c r="D742" s="176">
        <f>D743+0</f>
        <v>0</v>
      </c>
    </row>
    <row r="743" spans="1:4" s="177" customFormat="1" ht="20.25" x14ac:dyDescent="0.2">
      <c r="A743" s="175">
        <v>638000</v>
      </c>
      <c r="B743" s="168" t="s">
        <v>284</v>
      </c>
      <c r="C743" s="176">
        <f t="shared" ref="C743" si="146">C744</f>
        <v>99000</v>
      </c>
      <c r="D743" s="176">
        <f t="shared" ref="D743" si="147">D744</f>
        <v>0</v>
      </c>
    </row>
    <row r="744" spans="1:4" s="136" customFormat="1" ht="20.25" x14ac:dyDescent="0.2">
      <c r="A744" s="159">
        <v>638100</v>
      </c>
      <c r="B744" s="160" t="s">
        <v>285</v>
      </c>
      <c r="C744" s="152">
        <v>99000</v>
      </c>
      <c r="D744" s="167">
        <v>0</v>
      </c>
    </row>
    <row r="745" spans="1:4" s="136" customFormat="1" ht="20.25" x14ac:dyDescent="0.2">
      <c r="A745" s="181"/>
      <c r="B745" s="172" t="s">
        <v>294</v>
      </c>
      <c r="C745" s="178">
        <f>C716+C737+C742+0</f>
        <v>8878000</v>
      </c>
      <c r="D745" s="178">
        <f>D716+D737+D742+0</f>
        <v>7332500</v>
      </c>
    </row>
    <row r="746" spans="1:4" s="136" customFormat="1" ht="20.25" x14ac:dyDescent="0.2">
      <c r="A746" s="182"/>
      <c r="B746" s="154"/>
      <c r="C746" s="158"/>
      <c r="D746" s="158"/>
    </row>
    <row r="747" spans="1:4" s="136" customFormat="1" ht="20.25" x14ac:dyDescent="0.2">
      <c r="A747" s="182"/>
      <c r="B747" s="154"/>
      <c r="C747" s="158"/>
      <c r="D747" s="158"/>
    </row>
    <row r="748" spans="1:4" s="136" customFormat="1" ht="20.25" x14ac:dyDescent="0.2">
      <c r="A748" s="159" t="s">
        <v>625</v>
      </c>
      <c r="B748" s="168"/>
      <c r="C748" s="158"/>
      <c r="D748" s="158"/>
    </row>
    <row r="749" spans="1:4" s="136" customFormat="1" ht="20.25" x14ac:dyDescent="0.2">
      <c r="A749" s="159" t="s">
        <v>315</v>
      </c>
      <c r="B749" s="168"/>
      <c r="C749" s="158"/>
      <c r="D749" s="158"/>
    </row>
    <row r="750" spans="1:4" s="136" customFormat="1" ht="20.25" x14ac:dyDescent="0.2">
      <c r="A750" s="159" t="s">
        <v>523</v>
      </c>
      <c r="B750" s="168"/>
      <c r="C750" s="158"/>
      <c r="D750" s="158"/>
    </row>
    <row r="751" spans="1:4" s="136" customFormat="1" ht="20.25" x14ac:dyDescent="0.2">
      <c r="A751" s="159" t="s">
        <v>293</v>
      </c>
      <c r="B751" s="168"/>
      <c r="C751" s="158"/>
      <c r="D751" s="158"/>
    </row>
    <row r="752" spans="1:4" s="136" customFormat="1" ht="20.25" x14ac:dyDescent="0.2">
      <c r="A752" s="159"/>
      <c r="B752" s="161"/>
      <c r="C752" s="158"/>
      <c r="D752" s="158"/>
    </row>
    <row r="753" spans="1:4" s="177" customFormat="1" ht="20.25" x14ac:dyDescent="0.2">
      <c r="A753" s="175">
        <v>410000</v>
      </c>
      <c r="B753" s="163" t="s">
        <v>44</v>
      </c>
      <c r="C753" s="176">
        <f t="shared" ref="C753" si="148">C754+C759</f>
        <v>1196300</v>
      </c>
      <c r="D753" s="176">
        <f>D754+D759</f>
        <v>0</v>
      </c>
    </row>
    <row r="754" spans="1:4" s="177" customFormat="1" ht="20.25" x14ac:dyDescent="0.2">
      <c r="A754" s="175">
        <v>411000</v>
      </c>
      <c r="B754" s="163" t="s">
        <v>45</v>
      </c>
      <c r="C754" s="176">
        <f t="shared" ref="C754" si="149">SUM(C755:C758)</f>
        <v>719700</v>
      </c>
      <c r="D754" s="176">
        <f>SUM(D755:D758)</f>
        <v>0</v>
      </c>
    </row>
    <row r="755" spans="1:4" s="136" customFormat="1" ht="20.25" x14ac:dyDescent="0.2">
      <c r="A755" s="159">
        <v>411100</v>
      </c>
      <c r="B755" s="160" t="s">
        <v>46</v>
      </c>
      <c r="C755" s="152">
        <v>660000</v>
      </c>
      <c r="D755" s="167">
        <v>0</v>
      </c>
    </row>
    <row r="756" spans="1:4" s="136" customFormat="1" ht="20.25" x14ac:dyDescent="0.2">
      <c r="A756" s="159">
        <v>411200</v>
      </c>
      <c r="B756" s="160" t="s">
        <v>47</v>
      </c>
      <c r="C756" s="152">
        <v>41000</v>
      </c>
      <c r="D756" s="167">
        <v>0</v>
      </c>
    </row>
    <row r="757" spans="1:4" s="136" customFormat="1" ht="40.5" x14ac:dyDescent="0.2">
      <c r="A757" s="159">
        <v>411300</v>
      </c>
      <c r="B757" s="160" t="s">
        <v>48</v>
      </c>
      <c r="C757" s="152">
        <v>10500</v>
      </c>
      <c r="D757" s="167">
        <v>0</v>
      </c>
    </row>
    <row r="758" spans="1:4" s="136" customFormat="1" ht="20.25" x14ac:dyDescent="0.2">
      <c r="A758" s="159">
        <v>411400</v>
      </c>
      <c r="B758" s="160" t="s">
        <v>49</v>
      </c>
      <c r="C758" s="152">
        <v>8200</v>
      </c>
      <c r="D758" s="167">
        <v>0</v>
      </c>
    </row>
    <row r="759" spans="1:4" s="177" customFormat="1" ht="20.25" x14ac:dyDescent="0.2">
      <c r="A759" s="175">
        <v>412000</v>
      </c>
      <c r="B759" s="168" t="s">
        <v>50</v>
      </c>
      <c r="C759" s="176">
        <f>SUM(C760:C772)</f>
        <v>476600</v>
      </c>
      <c r="D759" s="176">
        <f>SUM(D760:D772)</f>
        <v>0</v>
      </c>
    </row>
    <row r="760" spans="1:4" s="136" customFormat="1" ht="20.25" x14ac:dyDescent="0.2">
      <c r="A760" s="179">
        <v>412100</v>
      </c>
      <c r="B760" s="160" t="s">
        <v>51</v>
      </c>
      <c r="C760" s="152">
        <v>10000</v>
      </c>
      <c r="D760" s="167">
        <v>0</v>
      </c>
    </row>
    <row r="761" spans="1:4" s="136" customFormat="1" ht="20.25" x14ac:dyDescent="0.2">
      <c r="A761" s="159">
        <v>412200</v>
      </c>
      <c r="B761" s="160" t="s">
        <v>52</v>
      </c>
      <c r="C761" s="152">
        <v>30000</v>
      </c>
      <c r="D761" s="167">
        <v>0</v>
      </c>
    </row>
    <row r="762" spans="1:4" s="136" customFormat="1" ht="20.25" x14ac:dyDescent="0.2">
      <c r="A762" s="159">
        <v>412300</v>
      </c>
      <c r="B762" s="160" t="s">
        <v>53</v>
      </c>
      <c r="C762" s="152">
        <v>9000</v>
      </c>
      <c r="D762" s="167">
        <v>0</v>
      </c>
    </row>
    <row r="763" spans="1:4" s="136" customFormat="1" ht="20.25" x14ac:dyDescent="0.2">
      <c r="A763" s="159">
        <v>412400</v>
      </c>
      <c r="B763" s="160" t="s">
        <v>55</v>
      </c>
      <c r="C763" s="152">
        <v>7999.9999999999991</v>
      </c>
      <c r="D763" s="167">
        <v>0</v>
      </c>
    </row>
    <row r="764" spans="1:4" s="136" customFormat="1" ht="20.25" x14ac:dyDescent="0.2">
      <c r="A764" s="159">
        <v>412500</v>
      </c>
      <c r="B764" s="160" t="s">
        <v>57</v>
      </c>
      <c r="C764" s="152">
        <v>30000</v>
      </c>
      <c r="D764" s="167">
        <v>0</v>
      </c>
    </row>
    <row r="765" spans="1:4" s="136" customFormat="1" ht="20.25" x14ac:dyDescent="0.2">
      <c r="A765" s="159">
        <v>412600</v>
      </c>
      <c r="B765" s="160" t="s">
        <v>58</v>
      </c>
      <c r="C765" s="152">
        <v>80000</v>
      </c>
      <c r="D765" s="167">
        <v>0</v>
      </c>
    </row>
    <row r="766" spans="1:4" s="136" customFormat="1" ht="20.25" x14ac:dyDescent="0.2">
      <c r="A766" s="159">
        <v>412700</v>
      </c>
      <c r="B766" s="160" t="s">
        <v>60</v>
      </c>
      <c r="C766" s="152">
        <v>25000</v>
      </c>
      <c r="D766" s="167">
        <v>0</v>
      </c>
    </row>
    <row r="767" spans="1:4" s="136" customFormat="1" ht="20.25" x14ac:dyDescent="0.2">
      <c r="A767" s="159">
        <v>412900</v>
      </c>
      <c r="B767" s="169" t="s">
        <v>74</v>
      </c>
      <c r="C767" s="152">
        <v>600</v>
      </c>
      <c r="D767" s="167">
        <v>0</v>
      </c>
    </row>
    <row r="768" spans="1:4" s="136" customFormat="1" ht="20.25" x14ac:dyDescent="0.2">
      <c r="A768" s="159">
        <v>412900</v>
      </c>
      <c r="B768" s="169" t="s">
        <v>75</v>
      </c>
      <c r="C768" s="152">
        <v>40000</v>
      </c>
      <c r="D768" s="167">
        <v>0</v>
      </c>
    </row>
    <row r="769" spans="1:4" s="136" customFormat="1" ht="20.25" x14ac:dyDescent="0.2">
      <c r="A769" s="159">
        <v>412900</v>
      </c>
      <c r="B769" s="169" t="s">
        <v>76</v>
      </c>
      <c r="C769" s="152">
        <v>230000</v>
      </c>
      <c r="D769" s="167">
        <v>0</v>
      </c>
    </row>
    <row r="770" spans="1:4" s="136" customFormat="1" ht="20.25" x14ac:dyDescent="0.2">
      <c r="A770" s="159">
        <v>412900</v>
      </c>
      <c r="B770" s="169" t="s">
        <v>77</v>
      </c>
      <c r="C770" s="152">
        <v>8000</v>
      </c>
      <c r="D770" s="167">
        <v>0</v>
      </c>
    </row>
    <row r="771" spans="1:4" s="136" customFormat="1" ht="20.25" x14ac:dyDescent="0.2">
      <c r="A771" s="159">
        <v>412900</v>
      </c>
      <c r="B771" s="169" t="s">
        <v>78</v>
      </c>
      <c r="C771" s="152">
        <v>3000</v>
      </c>
      <c r="D771" s="167">
        <v>0</v>
      </c>
    </row>
    <row r="772" spans="1:4" s="136" customFormat="1" ht="20.25" x14ac:dyDescent="0.2">
      <c r="A772" s="159">
        <v>412900</v>
      </c>
      <c r="B772" s="169" t="s">
        <v>80</v>
      </c>
      <c r="C772" s="152">
        <v>3000</v>
      </c>
      <c r="D772" s="167">
        <v>0</v>
      </c>
    </row>
    <row r="773" spans="1:4" s="177" customFormat="1" ht="20.25" x14ac:dyDescent="0.2">
      <c r="A773" s="175">
        <v>510000</v>
      </c>
      <c r="B773" s="168" t="s">
        <v>243</v>
      </c>
      <c r="C773" s="176">
        <f t="shared" ref="C773" si="150">C774+C776</f>
        <v>47000</v>
      </c>
      <c r="D773" s="176">
        <f>D774+D776</f>
        <v>0</v>
      </c>
    </row>
    <row r="774" spans="1:4" s="177" customFormat="1" ht="20.25" x14ac:dyDescent="0.2">
      <c r="A774" s="175">
        <v>511000</v>
      </c>
      <c r="B774" s="168" t="s">
        <v>244</v>
      </c>
      <c r="C774" s="176">
        <f t="shared" ref="C774" si="151">C775</f>
        <v>15000</v>
      </c>
      <c r="D774" s="176">
        <f t="shared" ref="D774" si="152">D775</f>
        <v>0</v>
      </c>
    </row>
    <row r="775" spans="1:4" s="136" customFormat="1" ht="20.25" x14ac:dyDescent="0.2">
      <c r="A775" s="159">
        <v>511300</v>
      </c>
      <c r="B775" s="160" t="s">
        <v>247</v>
      </c>
      <c r="C775" s="152">
        <v>15000</v>
      </c>
      <c r="D775" s="167">
        <v>0</v>
      </c>
    </row>
    <row r="776" spans="1:4" s="177" customFormat="1" ht="20.25" x14ac:dyDescent="0.2">
      <c r="A776" s="175">
        <v>516000</v>
      </c>
      <c r="B776" s="168" t="s">
        <v>256</v>
      </c>
      <c r="C776" s="176">
        <f t="shared" ref="C776" si="153">C777</f>
        <v>32000</v>
      </c>
      <c r="D776" s="176">
        <f t="shared" ref="D776" si="154">D777</f>
        <v>0</v>
      </c>
    </row>
    <row r="777" spans="1:4" s="136" customFormat="1" ht="20.25" x14ac:dyDescent="0.2">
      <c r="A777" s="159">
        <v>516100</v>
      </c>
      <c r="B777" s="160" t="s">
        <v>256</v>
      </c>
      <c r="C777" s="152">
        <v>32000</v>
      </c>
      <c r="D777" s="167">
        <v>0</v>
      </c>
    </row>
    <row r="778" spans="1:4" s="177" customFormat="1" ht="20.25" x14ac:dyDescent="0.2">
      <c r="A778" s="175">
        <v>630000</v>
      </c>
      <c r="B778" s="168" t="s">
        <v>277</v>
      </c>
      <c r="C778" s="176">
        <f t="shared" ref="C778:C779" si="155">C779</f>
        <v>10000</v>
      </c>
      <c r="D778" s="176">
        <f t="shared" ref="D778:D779" si="156">D779</f>
        <v>0</v>
      </c>
    </row>
    <row r="779" spans="1:4" s="177" customFormat="1" ht="20.25" x14ac:dyDescent="0.2">
      <c r="A779" s="175">
        <v>638000</v>
      </c>
      <c r="B779" s="168" t="s">
        <v>284</v>
      </c>
      <c r="C779" s="176">
        <f t="shared" si="155"/>
        <v>10000</v>
      </c>
      <c r="D779" s="176">
        <f t="shared" si="156"/>
        <v>0</v>
      </c>
    </row>
    <row r="780" spans="1:4" s="136" customFormat="1" ht="20.25" x14ac:dyDescent="0.2">
      <c r="A780" s="159">
        <v>638100</v>
      </c>
      <c r="B780" s="160" t="s">
        <v>285</v>
      </c>
      <c r="C780" s="152">
        <v>10000</v>
      </c>
      <c r="D780" s="167">
        <v>0</v>
      </c>
    </row>
    <row r="781" spans="1:4" s="136" customFormat="1" ht="20.25" x14ac:dyDescent="0.2">
      <c r="A781" s="186"/>
      <c r="B781" s="187" t="s">
        <v>294</v>
      </c>
      <c r="C781" s="188">
        <f>C753+C773+C778</f>
        <v>1253300</v>
      </c>
      <c r="D781" s="188">
        <f>D753+D773+D778</f>
        <v>0</v>
      </c>
    </row>
    <row r="782" spans="1:4" s="136" customFormat="1" ht="20.25" x14ac:dyDescent="0.2">
      <c r="A782" s="182"/>
      <c r="B782" s="154"/>
      <c r="C782" s="158"/>
      <c r="D782" s="158"/>
    </row>
    <row r="783" spans="1:4" s="136" customFormat="1" ht="20.25" x14ac:dyDescent="0.2">
      <c r="A783" s="182"/>
      <c r="B783" s="154"/>
      <c r="C783" s="158"/>
      <c r="D783" s="158"/>
    </row>
    <row r="784" spans="1:4" s="136" customFormat="1" ht="20.25" x14ac:dyDescent="0.2">
      <c r="A784" s="159" t="s">
        <v>628</v>
      </c>
      <c r="B784" s="154"/>
      <c r="C784" s="158"/>
      <c r="D784" s="158"/>
    </row>
    <row r="785" spans="1:4" s="136" customFormat="1" ht="20.25" x14ac:dyDescent="0.2">
      <c r="A785" s="159" t="s">
        <v>315</v>
      </c>
      <c r="B785" s="154"/>
      <c r="C785" s="158"/>
      <c r="D785" s="158"/>
    </row>
    <row r="786" spans="1:4" s="136" customFormat="1" ht="20.25" x14ac:dyDescent="0.2">
      <c r="A786" s="159" t="s">
        <v>378</v>
      </c>
      <c r="B786" s="154"/>
      <c r="C786" s="158"/>
      <c r="D786" s="158"/>
    </row>
    <row r="787" spans="1:4" s="136" customFormat="1" ht="20.25" x14ac:dyDescent="0.2">
      <c r="A787" s="159" t="s">
        <v>293</v>
      </c>
      <c r="B787" s="154"/>
      <c r="C787" s="158"/>
      <c r="D787" s="158"/>
    </row>
    <row r="788" spans="1:4" s="136" customFormat="1" ht="20.25" x14ac:dyDescent="0.2">
      <c r="A788" s="182"/>
      <c r="B788" s="154"/>
      <c r="C788" s="158"/>
      <c r="D788" s="158"/>
    </row>
    <row r="789" spans="1:4" s="177" customFormat="1" ht="20.25" x14ac:dyDescent="0.2">
      <c r="A789" s="175">
        <v>410000</v>
      </c>
      <c r="B789" s="163" t="s">
        <v>44</v>
      </c>
      <c r="C789" s="176">
        <f>C790+C795+C817+C810+C808+0+C824</f>
        <v>7145600</v>
      </c>
      <c r="D789" s="176">
        <f>D790+D795+D817+D810+D808+0+D824</f>
        <v>0</v>
      </c>
    </row>
    <row r="790" spans="1:4" s="177" customFormat="1" ht="20.25" x14ac:dyDescent="0.2">
      <c r="A790" s="175">
        <v>411000</v>
      </c>
      <c r="B790" s="163" t="s">
        <v>45</v>
      </c>
      <c r="C790" s="176">
        <f t="shared" ref="C790" si="157">SUM(C791:C794)</f>
        <v>2326300</v>
      </c>
      <c r="D790" s="176">
        <f>SUM(D791:D794)</f>
        <v>0</v>
      </c>
    </row>
    <row r="791" spans="1:4" s="136" customFormat="1" ht="20.25" x14ac:dyDescent="0.2">
      <c r="A791" s="159">
        <v>411100</v>
      </c>
      <c r="B791" s="160" t="s">
        <v>46</v>
      </c>
      <c r="C791" s="152">
        <v>2170000</v>
      </c>
      <c r="D791" s="167">
        <v>0</v>
      </c>
    </row>
    <row r="792" spans="1:4" s="136" customFormat="1" ht="20.25" x14ac:dyDescent="0.2">
      <c r="A792" s="159">
        <v>411200</v>
      </c>
      <c r="B792" s="160" t="s">
        <v>47</v>
      </c>
      <c r="C792" s="152">
        <v>67100</v>
      </c>
      <c r="D792" s="167">
        <v>0</v>
      </c>
    </row>
    <row r="793" spans="1:4" s="136" customFormat="1" ht="40.5" x14ac:dyDescent="0.2">
      <c r="A793" s="159">
        <v>411300</v>
      </c>
      <c r="B793" s="160" t="s">
        <v>48</v>
      </c>
      <c r="C793" s="152">
        <v>45000</v>
      </c>
      <c r="D793" s="167">
        <v>0</v>
      </c>
    </row>
    <row r="794" spans="1:4" s="136" customFormat="1" ht="20.25" x14ac:dyDescent="0.2">
      <c r="A794" s="159">
        <v>411400</v>
      </c>
      <c r="B794" s="160" t="s">
        <v>49</v>
      </c>
      <c r="C794" s="152">
        <v>44200</v>
      </c>
      <c r="D794" s="167">
        <v>0</v>
      </c>
    </row>
    <row r="795" spans="1:4" s="177" customFormat="1" ht="20.25" x14ac:dyDescent="0.2">
      <c r="A795" s="175">
        <v>412000</v>
      </c>
      <c r="B795" s="168" t="s">
        <v>50</v>
      </c>
      <c r="C795" s="176">
        <f t="shared" ref="C795" si="158">SUM(C796:C807)</f>
        <v>213300</v>
      </c>
      <c r="D795" s="176">
        <f>SUM(D796:D807)</f>
        <v>0</v>
      </c>
    </row>
    <row r="796" spans="1:4" s="136" customFormat="1" ht="20.25" x14ac:dyDescent="0.2">
      <c r="A796" s="159">
        <v>412100</v>
      </c>
      <c r="B796" s="160" t="s">
        <v>51</v>
      </c>
      <c r="C796" s="152">
        <v>1000</v>
      </c>
      <c r="D796" s="167">
        <v>0</v>
      </c>
    </row>
    <row r="797" spans="1:4" s="136" customFormat="1" ht="20.25" x14ac:dyDescent="0.2">
      <c r="A797" s="159">
        <v>412200</v>
      </c>
      <c r="B797" s="160" t="s">
        <v>52</v>
      </c>
      <c r="C797" s="152">
        <v>32000</v>
      </c>
      <c r="D797" s="167">
        <v>0</v>
      </c>
    </row>
    <row r="798" spans="1:4" s="136" customFormat="1" ht="20.25" x14ac:dyDescent="0.2">
      <c r="A798" s="159">
        <v>412300</v>
      </c>
      <c r="B798" s="160" t="s">
        <v>53</v>
      </c>
      <c r="C798" s="152">
        <v>29500</v>
      </c>
      <c r="D798" s="167">
        <v>0</v>
      </c>
    </row>
    <row r="799" spans="1:4" s="136" customFormat="1" ht="20.25" x14ac:dyDescent="0.2">
      <c r="A799" s="159">
        <v>412500</v>
      </c>
      <c r="B799" s="160" t="s">
        <v>57</v>
      </c>
      <c r="C799" s="152">
        <v>22000</v>
      </c>
      <c r="D799" s="167">
        <v>0</v>
      </c>
    </row>
    <row r="800" spans="1:4" s="136" customFormat="1" ht="20.25" x14ac:dyDescent="0.2">
      <c r="A800" s="159">
        <v>412600</v>
      </c>
      <c r="B800" s="160" t="s">
        <v>58</v>
      </c>
      <c r="C800" s="152">
        <v>70000</v>
      </c>
      <c r="D800" s="167">
        <v>0</v>
      </c>
    </row>
    <row r="801" spans="1:4" s="136" customFormat="1" ht="20.25" x14ac:dyDescent="0.2">
      <c r="A801" s="159">
        <v>412700</v>
      </c>
      <c r="B801" s="160" t="s">
        <v>60</v>
      </c>
      <c r="C801" s="152">
        <v>28500</v>
      </c>
      <c r="D801" s="167">
        <v>0</v>
      </c>
    </row>
    <row r="802" spans="1:4" s="136" customFormat="1" ht="20.25" x14ac:dyDescent="0.2">
      <c r="A802" s="159">
        <v>412900</v>
      </c>
      <c r="B802" s="169" t="s">
        <v>74</v>
      </c>
      <c r="C802" s="152">
        <v>1000</v>
      </c>
      <c r="D802" s="167">
        <v>0</v>
      </c>
    </row>
    <row r="803" spans="1:4" s="136" customFormat="1" ht="20.25" x14ac:dyDescent="0.2">
      <c r="A803" s="159">
        <v>412900</v>
      </c>
      <c r="B803" s="169" t="s">
        <v>75</v>
      </c>
      <c r="C803" s="152">
        <v>15000</v>
      </c>
      <c r="D803" s="167">
        <v>0</v>
      </c>
    </row>
    <row r="804" spans="1:4" s="136" customFormat="1" ht="20.25" x14ac:dyDescent="0.2">
      <c r="A804" s="159">
        <v>412900</v>
      </c>
      <c r="B804" s="169" t="s">
        <v>76</v>
      </c>
      <c r="C804" s="152">
        <v>4000</v>
      </c>
      <c r="D804" s="167">
        <v>0</v>
      </c>
    </row>
    <row r="805" spans="1:4" s="136" customFormat="1" ht="20.25" x14ac:dyDescent="0.2">
      <c r="A805" s="159">
        <v>412900</v>
      </c>
      <c r="B805" s="169" t="s">
        <v>77</v>
      </c>
      <c r="C805" s="152">
        <v>4500</v>
      </c>
      <c r="D805" s="167">
        <v>0</v>
      </c>
    </row>
    <row r="806" spans="1:4" s="136" customFormat="1" ht="20.25" x14ac:dyDescent="0.2">
      <c r="A806" s="159">
        <v>412900</v>
      </c>
      <c r="B806" s="169" t="s">
        <v>78</v>
      </c>
      <c r="C806" s="152">
        <v>4800</v>
      </c>
      <c r="D806" s="167">
        <v>0</v>
      </c>
    </row>
    <row r="807" spans="1:4" s="136" customFormat="1" ht="20.25" x14ac:dyDescent="0.2">
      <c r="A807" s="159">
        <v>412900</v>
      </c>
      <c r="B807" s="160" t="s">
        <v>80</v>
      </c>
      <c r="C807" s="152">
        <v>1000</v>
      </c>
      <c r="D807" s="167">
        <v>0</v>
      </c>
    </row>
    <row r="808" spans="1:4" s="177" customFormat="1" ht="20.25" x14ac:dyDescent="0.2">
      <c r="A808" s="175">
        <v>413000</v>
      </c>
      <c r="B808" s="168" t="s">
        <v>97</v>
      </c>
      <c r="C808" s="176">
        <f t="shared" ref="C808" si="159">C809</f>
        <v>500</v>
      </c>
      <c r="D808" s="176">
        <f t="shared" ref="D808" si="160">D809</f>
        <v>0</v>
      </c>
    </row>
    <row r="809" spans="1:4" s="136" customFormat="1" ht="20.25" x14ac:dyDescent="0.2">
      <c r="A809" s="159">
        <v>413900</v>
      </c>
      <c r="B809" s="160" t="s">
        <v>106</v>
      </c>
      <c r="C809" s="152">
        <v>500</v>
      </c>
      <c r="D809" s="167">
        <v>0</v>
      </c>
    </row>
    <row r="810" spans="1:4" s="177" customFormat="1" ht="20.25" x14ac:dyDescent="0.2">
      <c r="A810" s="175">
        <v>415000</v>
      </c>
      <c r="B810" s="168" t="s">
        <v>119</v>
      </c>
      <c r="C810" s="176">
        <f>SUM(C811:C816)</f>
        <v>952000</v>
      </c>
      <c r="D810" s="176">
        <f>SUM(D811:D816)</f>
        <v>0</v>
      </c>
    </row>
    <row r="811" spans="1:4" s="136" customFormat="1" ht="20.25" x14ac:dyDescent="0.2">
      <c r="A811" s="184">
        <v>415200</v>
      </c>
      <c r="B811" s="189" t="s">
        <v>150</v>
      </c>
      <c r="C811" s="152">
        <v>35000</v>
      </c>
      <c r="D811" s="167">
        <v>0</v>
      </c>
    </row>
    <row r="812" spans="1:4" s="136" customFormat="1" ht="20.25" x14ac:dyDescent="0.2">
      <c r="A812" s="159">
        <v>415200</v>
      </c>
      <c r="B812" s="160" t="s">
        <v>151</v>
      </c>
      <c r="C812" s="152">
        <v>380000</v>
      </c>
      <c r="D812" s="167">
        <v>0</v>
      </c>
    </row>
    <row r="813" spans="1:4" s="136" customFormat="1" ht="20.25" x14ac:dyDescent="0.2">
      <c r="A813" s="159">
        <v>415200</v>
      </c>
      <c r="B813" s="160" t="s">
        <v>152</v>
      </c>
      <c r="C813" s="152">
        <v>220000</v>
      </c>
      <c r="D813" s="167">
        <v>0</v>
      </c>
    </row>
    <row r="814" spans="1:4" s="136" customFormat="1" ht="20.25" x14ac:dyDescent="0.2">
      <c r="A814" s="159">
        <v>415200</v>
      </c>
      <c r="B814" s="160" t="s">
        <v>153</v>
      </c>
      <c r="C814" s="152">
        <v>112000</v>
      </c>
      <c r="D814" s="167">
        <v>0</v>
      </c>
    </row>
    <row r="815" spans="1:4" s="136" customFormat="1" ht="20.25" x14ac:dyDescent="0.2">
      <c r="A815" s="159">
        <v>415200</v>
      </c>
      <c r="B815" s="160" t="s">
        <v>623</v>
      </c>
      <c r="C815" s="152">
        <v>70000</v>
      </c>
      <c r="D815" s="167">
        <v>0</v>
      </c>
    </row>
    <row r="816" spans="1:4" s="136" customFormat="1" ht="20.25" x14ac:dyDescent="0.2">
      <c r="A816" s="159">
        <v>415200</v>
      </c>
      <c r="B816" s="160" t="s">
        <v>148</v>
      </c>
      <c r="C816" s="152">
        <v>135000</v>
      </c>
      <c r="D816" s="167">
        <v>0</v>
      </c>
    </row>
    <row r="817" spans="1:4" s="177" customFormat="1" ht="20.25" x14ac:dyDescent="0.2">
      <c r="A817" s="175">
        <v>416000</v>
      </c>
      <c r="B817" s="168" t="s">
        <v>167</v>
      </c>
      <c r="C817" s="176">
        <f>SUM(C818:C823)</f>
        <v>3644200</v>
      </c>
      <c r="D817" s="176">
        <f>SUM(D818:D823)</f>
        <v>0</v>
      </c>
    </row>
    <row r="818" spans="1:4" s="136" customFormat="1" ht="20.25" x14ac:dyDescent="0.2">
      <c r="A818" s="159">
        <v>416100</v>
      </c>
      <c r="B818" s="160" t="s">
        <v>184</v>
      </c>
      <c r="C818" s="152">
        <v>1529000</v>
      </c>
      <c r="D818" s="167">
        <v>0</v>
      </c>
    </row>
    <row r="819" spans="1:4" s="136" customFormat="1" ht="20.25" x14ac:dyDescent="0.2">
      <c r="A819" s="159">
        <v>416100</v>
      </c>
      <c r="B819" s="160" t="s">
        <v>185</v>
      </c>
      <c r="C819" s="152">
        <v>625500</v>
      </c>
      <c r="D819" s="167">
        <v>0</v>
      </c>
    </row>
    <row r="820" spans="1:4" s="136" customFormat="1" ht="20.25" x14ac:dyDescent="0.2">
      <c r="A820" s="159">
        <v>416100</v>
      </c>
      <c r="B820" s="160" t="s">
        <v>186</v>
      </c>
      <c r="C820" s="152">
        <v>683700</v>
      </c>
      <c r="D820" s="167">
        <v>0</v>
      </c>
    </row>
    <row r="821" spans="1:4" s="136" customFormat="1" ht="20.25" x14ac:dyDescent="0.2">
      <c r="A821" s="159">
        <v>416100</v>
      </c>
      <c r="B821" s="160" t="s">
        <v>187</v>
      </c>
      <c r="C821" s="152">
        <v>606000</v>
      </c>
      <c r="D821" s="167">
        <v>0</v>
      </c>
    </row>
    <row r="822" spans="1:4" s="136" customFormat="1" ht="20.25" x14ac:dyDescent="0.2">
      <c r="A822" s="159">
        <v>416100</v>
      </c>
      <c r="B822" s="160" t="s">
        <v>188</v>
      </c>
      <c r="C822" s="152">
        <v>50000</v>
      </c>
      <c r="D822" s="167">
        <v>0</v>
      </c>
    </row>
    <row r="823" spans="1:4" s="136" customFormat="1" ht="20.25" x14ac:dyDescent="0.2">
      <c r="A823" s="159">
        <v>416100</v>
      </c>
      <c r="B823" s="160" t="s">
        <v>737</v>
      </c>
      <c r="C823" s="152">
        <v>150000</v>
      </c>
      <c r="D823" s="167">
        <v>0</v>
      </c>
    </row>
    <row r="824" spans="1:4" s="177" customFormat="1" ht="40.5" x14ac:dyDescent="0.2">
      <c r="A824" s="180">
        <v>418000</v>
      </c>
      <c r="B824" s="168" t="s">
        <v>196</v>
      </c>
      <c r="C824" s="176">
        <f t="shared" ref="C824" si="161">C825</f>
        <v>9300</v>
      </c>
      <c r="D824" s="176">
        <f>D825</f>
        <v>0</v>
      </c>
    </row>
    <row r="825" spans="1:4" s="136" customFormat="1" ht="20.25" x14ac:dyDescent="0.2">
      <c r="A825" s="159">
        <v>418400</v>
      </c>
      <c r="B825" s="160" t="s">
        <v>198</v>
      </c>
      <c r="C825" s="152">
        <v>9300</v>
      </c>
      <c r="D825" s="167">
        <v>0</v>
      </c>
    </row>
    <row r="826" spans="1:4" s="177" customFormat="1" ht="20.25" x14ac:dyDescent="0.2">
      <c r="A826" s="175">
        <v>480000</v>
      </c>
      <c r="B826" s="168" t="s">
        <v>200</v>
      </c>
      <c r="C826" s="176">
        <f t="shared" ref="C826" si="162">C827</f>
        <v>1261000</v>
      </c>
      <c r="D826" s="176">
        <f t="shared" ref="D826" si="163">D827</f>
        <v>0</v>
      </c>
    </row>
    <row r="827" spans="1:4" s="177" customFormat="1" ht="20.25" x14ac:dyDescent="0.2">
      <c r="A827" s="175">
        <v>487000</v>
      </c>
      <c r="B827" s="168" t="s">
        <v>25</v>
      </c>
      <c r="C827" s="176">
        <f>SUM(C828:C831)</f>
        <v>1261000</v>
      </c>
      <c r="D827" s="176">
        <f>SUM(D828:D831)</f>
        <v>0</v>
      </c>
    </row>
    <row r="828" spans="1:4" s="136" customFormat="1" ht="20.25" x14ac:dyDescent="0.2">
      <c r="A828" s="159">
        <v>487300</v>
      </c>
      <c r="B828" s="160" t="s">
        <v>211</v>
      </c>
      <c r="C828" s="152">
        <v>305500</v>
      </c>
      <c r="D828" s="167">
        <v>0</v>
      </c>
    </row>
    <row r="829" spans="1:4" s="136" customFormat="1" ht="20.25" x14ac:dyDescent="0.2">
      <c r="A829" s="159">
        <v>487300</v>
      </c>
      <c r="B829" s="160" t="s">
        <v>212</v>
      </c>
      <c r="C829" s="152">
        <v>545500</v>
      </c>
      <c r="D829" s="167">
        <v>0</v>
      </c>
    </row>
    <row r="830" spans="1:4" s="136" customFormat="1" ht="20.25" x14ac:dyDescent="0.2">
      <c r="A830" s="159">
        <v>487300</v>
      </c>
      <c r="B830" s="160" t="s">
        <v>665</v>
      </c>
      <c r="C830" s="152">
        <v>290000</v>
      </c>
      <c r="D830" s="167">
        <v>0</v>
      </c>
    </row>
    <row r="831" spans="1:4" s="136" customFormat="1" ht="40.5" x14ac:dyDescent="0.2">
      <c r="A831" s="179">
        <v>487400</v>
      </c>
      <c r="B831" s="160" t="s">
        <v>222</v>
      </c>
      <c r="C831" s="152">
        <v>120000</v>
      </c>
      <c r="D831" s="167">
        <v>0</v>
      </c>
    </row>
    <row r="832" spans="1:4" s="177" customFormat="1" ht="20.25" x14ac:dyDescent="0.2">
      <c r="A832" s="175">
        <v>510000</v>
      </c>
      <c r="B832" s="168" t="s">
        <v>243</v>
      </c>
      <c r="C832" s="176">
        <f>C833+C836</f>
        <v>21000</v>
      </c>
      <c r="D832" s="176">
        <f>D833+D836</f>
        <v>0</v>
      </c>
    </row>
    <row r="833" spans="1:4" s="177" customFormat="1" ht="20.25" x14ac:dyDescent="0.2">
      <c r="A833" s="175">
        <v>511000</v>
      </c>
      <c r="B833" s="168" t="s">
        <v>244</v>
      </c>
      <c r="C833" s="176">
        <f>SUM(C834:C835)</f>
        <v>12000</v>
      </c>
      <c r="D833" s="176">
        <f>SUM(D834:D835)</f>
        <v>0</v>
      </c>
    </row>
    <row r="834" spans="1:4" s="136" customFormat="1" ht="20.25" x14ac:dyDescent="0.2">
      <c r="A834" s="159">
        <v>511300</v>
      </c>
      <c r="B834" s="160" t="s">
        <v>247</v>
      </c>
      <c r="C834" s="152">
        <v>7000</v>
      </c>
      <c r="D834" s="167">
        <v>0</v>
      </c>
    </row>
    <row r="835" spans="1:4" s="136" customFormat="1" ht="20.25" x14ac:dyDescent="0.2">
      <c r="A835" s="159">
        <v>511400</v>
      </c>
      <c r="B835" s="160" t="s">
        <v>248</v>
      </c>
      <c r="C835" s="152">
        <v>5000</v>
      </c>
      <c r="D835" s="167">
        <v>0</v>
      </c>
    </row>
    <row r="836" spans="1:4" s="177" customFormat="1" ht="20.25" x14ac:dyDescent="0.2">
      <c r="A836" s="175">
        <v>516000</v>
      </c>
      <c r="B836" s="168" t="s">
        <v>256</v>
      </c>
      <c r="C836" s="176">
        <f t="shared" ref="C836" si="164">C837</f>
        <v>9000</v>
      </c>
      <c r="D836" s="176">
        <f t="shared" ref="D836" si="165">D837</f>
        <v>0</v>
      </c>
    </row>
    <row r="837" spans="1:4" s="136" customFormat="1" ht="20.25" x14ac:dyDescent="0.2">
      <c r="A837" s="159">
        <v>516100</v>
      </c>
      <c r="B837" s="160" t="s">
        <v>256</v>
      </c>
      <c r="C837" s="152">
        <v>9000</v>
      </c>
      <c r="D837" s="167">
        <v>0</v>
      </c>
    </row>
    <row r="838" spans="1:4" s="177" customFormat="1" ht="20.25" x14ac:dyDescent="0.2">
      <c r="A838" s="175">
        <v>630000</v>
      </c>
      <c r="B838" s="168" t="s">
        <v>277</v>
      </c>
      <c r="C838" s="176">
        <f t="shared" ref="C838:C839" si="166">C839</f>
        <v>25000</v>
      </c>
      <c r="D838" s="176">
        <f t="shared" ref="D838:D839" si="167">D839</f>
        <v>0</v>
      </c>
    </row>
    <row r="839" spans="1:4" s="177" customFormat="1" ht="20.25" x14ac:dyDescent="0.2">
      <c r="A839" s="175">
        <v>638000</v>
      </c>
      <c r="B839" s="168" t="s">
        <v>284</v>
      </c>
      <c r="C839" s="176">
        <f t="shared" si="166"/>
        <v>25000</v>
      </c>
      <c r="D839" s="176">
        <f t="shared" si="167"/>
        <v>0</v>
      </c>
    </row>
    <row r="840" spans="1:4" s="136" customFormat="1" ht="20.25" x14ac:dyDescent="0.2">
      <c r="A840" s="159">
        <v>638100</v>
      </c>
      <c r="B840" s="160" t="s">
        <v>285</v>
      </c>
      <c r="C840" s="152">
        <v>25000</v>
      </c>
      <c r="D840" s="167">
        <v>0</v>
      </c>
    </row>
    <row r="841" spans="1:4" s="190" customFormat="1" ht="20.25" x14ac:dyDescent="0.2">
      <c r="A841" s="186"/>
      <c r="B841" s="187" t="s">
        <v>294</v>
      </c>
      <c r="C841" s="188">
        <f>C789+C832+C826+C838</f>
        <v>8452600</v>
      </c>
      <c r="D841" s="188">
        <f>D789+D832+D826+D838</f>
        <v>0</v>
      </c>
    </row>
    <row r="842" spans="1:4" s="136" customFormat="1" ht="20.25" x14ac:dyDescent="0.2">
      <c r="A842" s="182"/>
      <c r="B842" s="154"/>
      <c r="C842" s="158"/>
      <c r="D842" s="158"/>
    </row>
    <row r="843" spans="1:4" s="136" customFormat="1" ht="20.25" x14ac:dyDescent="0.2">
      <c r="A843" s="182"/>
      <c r="B843" s="154"/>
      <c r="C843" s="158"/>
      <c r="D843" s="158"/>
    </row>
    <row r="844" spans="1:4" s="136" customFormat="1" ht="20.25" x14ac:dyDescent="0.2">
      <c r="A844" s="159" t="s">
        <v>632</v>
      </c>
      <c r="B844" s="168"/>
      <c r="C844" s="158"/>
      <c r="D844" s="158"/>
    </row>
    <row r="845" spans="1:4" s="136" customFormat="1" ht="20.25" x14ac:dyDescent="0.2">
      <c r="A845" s="159" t="s">
        <v>315</v>
      </c>
      <c r="B845" s="168"/>
      <c r="C845" s="158"/>
      <c r="D845" s="158"/>
    </row>
    <row r="846" spans="1:4" s="136" customFormat="1" ht="20.25" x14ac:dyDescent="0.2">
      <c r="A846" s="159" t="s">
        <v>375</v>
      </c>
      <c r="B846" s="168"/>
      <c r="C846" s="158"/>
      <c r="D846" s="158"/>
    </row>
    <row r="847" spans="1:4" s="136" customFormat="1" ht="20.25" x14ac:dyDescent="0.2">
      <c r="A847" s="159" t="s">
        <v>293</v>
      </c>
      <c r="B847" s="168"/>
      <c r="C847" s="158"/>
      <c r="D847" s="158"/>
    </row>
    <row r="848" spans="1:4" s="136" customFormat="1" ht="20.25" x14ac:dyDescent="0.2">
      <c r="A848" s="159"/>
      <c r="B848" s="161"/>
      <c r="C848" s="158"/>
      <c r="D848" s="158"/>
    </row>
    <row r="849" spans="1:4" s="136" customFormat="1" ht="20.25" x14ac:dyDescent="0.2">
      <c r="A849" s="175">
        <v>410000</v>
      </c>
      <c r="B849" s="163" t="s">
        <v>44</v>
      </c>
      <c r="C849" s="176">
        <f t="shared" ref="C849" si="168">C850+C855</f>
        <v>6733000</v>
      </c>
      <c r="D849" s="176">
        <f>D850+D855</f>
        <v>0</v>
      </c>
    </row>
    <row r="850" spans="1:4" s="136" customFormat="1" ht="20.25" x14ac:dyDescent="0.2">
      <c r="A850" s="175">
        <v>411000</v>
      </c>
      <c r="B850" s="163" t="s">
        <v>45</v>
      </c>
      <c r="C850" s="176">
        <f t="shared" ref="C850" si="169">SUM(C851:C854)</f>
        <v>5638700</v>
      </c>
      <c r="D850" s="176">
        <f>SUM(D851:D854)</f>
        <v>0</v>
      </c>
    </row>
    <row r="851" spans="1:4" s="136" customFormat="1" ht="20.25" x14ac:dyDescent="0.2">
      <c r="A851" s="159">
        <v>411100</v>
      </c>
      <c r="B851" s="160" t="s">
        <v>46</v>
      </c>
      <c r="C851" s="152">
        <f>5300000+18700</f>
        <v>5318700</v>
      </c>
      <c r="D851" s="167">
        <v>0</v>
      </c>
    </row>
    <row r="852" spans="1:4" s="136" customFormat="1" ht="20.25" x14ac:dyDescent="0.2">
      <c r="A852" s="159">
        <v>411200</v>
      </c>
      <c r="B852" s="160" t="s">
        <v>47</v>
      </c>
      <c r="C852" s="152">
        <v>160000</v>
      </c>
      <c r="D852" s="167">
        <v>0</v>
      </c>
    </row>
    <row r="853" spans="1:4" s="136" customFormat="1" ht="40.5" x14ac:dyDescent="0.2">
      <c r="A853" s="159">
        <v>411300</v>
      </c>
      <c r="B853" s="160" t="s">
        <v>48</v>
      </c>
      <c r="C853" s="152">
        <v>120000</v>
      </c>
      <c r="D853" s="167">
        <v>0</v>
      </c>
    </row>
    <row r="854" spans="1:4" s="136" customFormat="1" ht="20.25" x14ac:dyDescent="0.2">
      <c r="A854" s="159">
        <v>411400</v>
      </c>
      <c r="B854" s="160" t="s">
        <v>49</v>
      </c>
      <c r="C854" s="152">
        <v>40000</v>
      </c>
      <c r="D854" s="167">
        <v>0</v>
      </c>
    </row>
    <row r="855" spans="1:4" s="136" customFormat="1" ht="20.25" x14ac:dyDescent="0.2">
      <c r="A855" s="175">
        <v>412000</v>
      </c>
      <c r="B855" s="168" t="s">
        <v>50</v>
      </c>
      <c r="C855" s="176">
        <f t="shared" ref="C855" si="170">SUM(C856:C866)</f>
        <v>1094300</v>
      </c>
      <c r="D855" s="176">
        <f>SUM(D856:D866)</f>
        <v>0</v>
      </c>
    </row>
    <row r="856" spans="1:4" s="136" customFormat="1" ht="20.25" x14ac:dyDescent="0.2">
      <c r="A856" s="159">
        <v>412200</v>
      </c>
      <c r="B856" s="160" t="s">
        <v>52</v>
      </c>
      <c r="C856" s="152">
        <v>440000</v>
      </c>
      <c r="D856" s="167">
        <v>0</v>
      </c>
    </row>
    <row r="857" spans="1:4" s="136" customFormat="1" ht="20.25" x14ac:dyDescent="0.2">
      <c r="A857" s="159">
        <v>412300</v>
      </c>
      <c r="B857" s="160" t="s">
        <v>53</v>
      </c>
      <c r="C857" s="152">
        <v>160000</v>
      </c>
      <c r="D857" s="167">
        <v>0</v>
      </c>
    </row>
    <row r="858" spans="1:4" s="136" customFormat="1" ht="20.25" x14ac:dyDescent="0.2">
      <c r="A858" s="159">
        <v>412500</v>
      </c>
      <c r="B858" s="160" t="s">
        <v>57</v>
      </c>
      <c r="C858" s="152">
        <v>140000</v>
      </c>
      <c r="D858" s="167">
        <v>0</v>
      </c>
    </row>
    <row r="859" spans="1:4" s="136" customFormat="1" ht="20.25" x14ac:dyDescent="0.2">
      <c r="A859" s="159">
        <v>412600</v>
      </c>
      <c r="B859" s="160" t="s">
        <v>58</v>
      </c>
      <c r="C859" s="152">
        <v>100000</v>
      </c>
      <c r="D859" s="167">
        <v>0</v>
      </c>
    </row>
    <row r="860" spans="1:4" s="136" customFormat="1" ht="20.25" x14ac:dyDescent="0.2">
      <c r="A860" s="159">
        <v>412700</v>
      </c>
      <c r="B860" s="160" t="s">
        <v>60</v>
      </c>
      <c r="C860" s="152">
        <v>160000</v>
      </c>
      <c r="D860" s="167">
        <v>0</v>
      </c>
    </row>
    <row r="861" spans="1:4" s="136" customFormat="1" ht="20.25" x14ac:dyDescent="0.2">
      <c r="A861" s="159">
        <v>412900</v>
      </c>
      <c r="B861" s="169" t="s">
        <v>74</v>
      </c>
      <c r="C861" s="152">
        <v>1000</v>
      </c>
      <c r="D861" s="167">
        <v>0</v>
      </c>
    </row>
    <row r="862" spans="1:4" s="136" customFormat="1" ht="20.25" x14ac:dyDescent="0.2">
      <c r="A862" s="159">
        <v>412900</v>
      </c>
      <c r="B862" s="169" t="s">
        <v>75</v>
      </c>
      <c r="C862" s="152">
        <v>3000</v>
      </c>
      <c r="D862" s="167">
        <v>0</v>
      </c>
    </row>
    <row r="863" spans="1:4" s="136" customFormat="1" ht="20.25" x14ac:dyDescent="0.2">
      <c r="A863" s="159">
        <v>412900</v>
      </c>
      <c r="B863" s="169" t="s">
        <v>76</v>
      </c>
      <c r="C863" s="152">
        <v>60000</v>
      </c>
      <c r="D863" s="167">
        <v>0</v>
      </c>
    </row>
    <row r="864" spans="1:4" s="136" customFormat="1" ht="20.25" x14ac:dyDescent="0.2">
      <c r="A864" s="159">
        <v>412900</v>
      </c>
      <c r="B864" s="169" t="s">
        <v>77</v>
      </c>
      <c r="C864" s="152">
        <v>10300</v>
      </c>
      <c r="D864" s="167">
        <v>0</v>
      </c>
    </row>
    <row r="865" spans="1:4" s="136" customFormat="1" ht="20.25" x14ac:dyDescent="0.2">
      <c r="A865" s="159">
        <v>412900</v>
      </c>
      <c r="B865" s="169" t="s">
        <v>78</v>
      </c>
      <c r="C865" s="152">
        <v>12000</v>
      </c>
      <c r="D865" s="167">
        <v>0</v>
      </c>
    </row>
    <row r="866" spans="1:4" s="136" customFormat="1" ht="20.25" x14ac:dyDescent="0.2">
      <c r="A866" s="159">
        <v>412900</v>
      </c>
      <c r="B866" s="169" t="s">
        <v>80</v>
      </c>
      <c r="C866" s="152">
        <v>8000</v>
      </c>
      <c r="D866" s="167">
        <v>0</v>
      </c>
    </row>
    <row r="867" spans="1:4" s="136" customFormat="1" ht="20.25" x14ac:dyDescent="0.2">
      <c r="A867" s="175">
        <v>510000</v>
      </c>
      <c r="B867" s="168" t="s">
        <v>243</v>
      </c>
      <c r="C867" s="176">
        <f>C868+C871</f>
        <v>2942000</v>
      </c>
      <c r="D867" s="176">
        <f>D868+D871</f>
        <v>0</v>
      </c>
    </row>
    <row r="868" spans="1:4" s="136" customFormat="1" ht="20.25" x14ac:dyDescent="0.2">
      <c r="A868" s="175">
        <v>511000</v>
      </c>
      <c r="B868" s="168" t="s">
        <v>244</v>
      </c>
      <c r="C868" s="176">
        <f>SUM(C869:C870)</f>
        <v>142000</v>
      </c>
      <c r="D868" s="176">
        <f>SUM(D869:D870)</f>
        <v>0</v>
      </c>
    </row>
    <row r="869" spans="1:4" s="136" customFormat="1" ht="20.25" x14ac:dyDescent="0.2">
      <c r="A869" s="159">
        <v>511300</v>
      </c>
      <c r="B869" s="160" t="s">
        <v>247</v>
      </c>
      <c r="C869" s="152">
        <v>60000</v>
      </c>
      <c r="D869" s="167">
        <v>0</v>
      </c>
    </row>
    <row r="870" spans="1:4" s="136" customFormat="1" ht="20.25" x14ac:dyDescent="0.2">
      <c r="A870" s="159">
        <v>511700</v>
      </c>
      <c r="B870" s="160" t="s">
        <v>250</v>
      </c>
      <c r="C870" s="152">
        <v>82000</v>
      </c>
      <c r="D870" s="167">
        <v>0</v>
      </c>
    </row>
    <row r="871" spans="1:4" s="177" customFormat="1" ht="20.25" x14ac:dyDescent="0.2">
      <c r="A871" s="175">
        <v>516000</v>
      </c>
      <c r="B871" s="168" t="s">
        <v>256</v>
      </c>
      <c r="C871" s="176">
        <f t="shared" ref="C871" si="171">C872</f>
        <v>2800000</v>
      </c>
      <c r="D871" s="176">
        <f t="shared" ref="D871" si="172">D872</f>
        <v>0</v>
      </c>
    </row>
    <row r="872" spans="1:4" s="136" customFormat="1" ht="20.25" x14ac:dyDescent="0.2">
      <c r="A872" s="159">
        <v>516100</v>
      </c>
      <c r="B872" s="160" t="s">
        <v>256</v>
      </c>
      <c r="C872" s="152">
        <v>2800000</v>
      </c>
      <c r="D872" s="167">
        <v>0</v>
      </c>
    </row>
    <row r="873" spans="1:4" s="177" customFormat="1" ht="20.25" x14ac:dyDescent="0.2">
      <c r="A873" s="175">
        <v>630000</v>
      </c>
      <c r="B873" s="168" t="s">
        <v>277</v>
      </c>
      <c r="C873" s="176">
        <f>C874+C876</f>
        <v>690000</v>
      </c>
      <c r="D873" s="176">
        <f>D874+D876</f>
        <v>0</v>
      </c>
    </row>
    <row r="874" spans="1:4" s="177" customFormat="1" ht="20.25" x14ac:dyDescent="0.2">
      <c r="A874" s="175">
        <v>631000</v>
      </c>
      <c r="B874" s="168" t="s">
        <v>278</v>
      </c>
      <c r="C874" s="176">
        <f>C875+0</f>
        <v>630000</v>
      </c>
      <c r="D874" s="176">
        <f t="shared" ref="D874" si="173">D875</f>
        <v>0</v>
      </c>
    </row>
    <row r="875" spans="1:4" s="136" customFormat="1" ht="20.25" x14ac:dyDescent="0.2">
      <c r="A875" s="159">
        <v>631100</v>
      </c>
      <c r="B875" s="160" t="s">
        <v>279</v>
      </c>
      <c r="C875" s="152">
        <v>630000</v>
      </c>
      <c r="D875" s="167">
        <v>0</v>
      </c>
    </row>
    <row r="876" spans="1:4" s="177" customFormat="1" ht="20.25" x14ac:dyDescent="0.2">
      <c r="A876" s="175">
        <v>638000</v>
      </c>
      <c r="B876" s="168" t="s">
        <v>284</v>
      </c>
      <c r="C876" s="176">
        <f t="shared" ref="C876" si="174">C877</f>
        <v>60000</v>
      </c>
      <c r="D876" s="176">
        <f t="shared" ref="D876" si="175">D877</f>
        <v>0</v>
      </c>
    </row>
    <row r="877" spans="1:4" s="136" customFormat="1" ht="20.25" x14ac:dyDescent="0.2">
      <c r="A877" s="159">
        <v>638100</v>
      </c>
      <c r="B877" s="160" t="s">
        <v>285</v>
      </c>
      <c r="C877" s="152">
        <v>60000</v>
      </c>
      <c r="D877" s="167">
        <v>0</v>
      </c>
    </row>
    <row r="878" spans="1:4" s="136" customFormat="1" ht="20.25" x14ac:dyDescent="0.2">
      <c r="A878" s="186"/>
      <c r="B878" s="187" t="s">
        <v>294</v>
      </c>
      <c r="C878" s="188">
        <f>C849+C867+C873</f>
        <v>10365000</v>
      </c>
      <c r="D878" s="188">
        <f>D849+D867+D873</f>
        <v>0</v>
      </c>
    </row>
    <row r="879" spans="1:4" s="136" customFormat="1" ht="20.25" x14ac:dyDescent="0.2">
      <c r="A879" s="182"/>
      <c r="B879" s="154"/>
      <c r="C879" s="158"/>
      <c r="D879" s="158"/>
    </row>
    <row r="880" spans="1:4" s="136" customFormat="1" ht="20.25" x14ac:dyDescent="0.2">
      <c r="A880" s="182"/>
      <c r="B880" s="154"/>
      <c r="C880" s="158"/>
      <c r="D880" s="158"/>
    </row>
    <row r="881" spans="1:4" s="136" customFormat="1" ht="20.25" x14ac:dyDescent="0.2">
      <c r="A881" s="159" t="s">
        <v>339</v>
      </c>
      <c r="B881" s="168"/>
      <c r="C881" s="158"/>
      <c r="D881" s="158"/>
    </row>
    <row r="882" spans="1:4" s="136" customFormat="1" ht="20.25" x14ac:dyDescent="0.2">
      <c r="A882" s="159" t="s">
        <v>340</v>
      </c>
      <c r="B882" s="168"/>
      <c r="C882" s="158"/>
      <c r="D882" s="158"/>
    </row>
    <row r="883" spans="1:4" s="136" customFormat="1" ht="20.25" x14ac:dyDescent="0.2">
      <c r="A883" s="159" t="s">
        <v>292</v>
      </c>
      <c r="B883" s="168"/>
      <c r="C883" s="158"/>
      <c r="D883" s="158"/>
    </row>
    <row r="884" spans="1:4" s="136" customFormat="1" ht="20.25" x14ac:dyDescent="0.2">
      <c r="A884" s="159" t="s">
        <v>293</v>
      </c>
      <c r="B884" s="168"/>
      <c r="C884" s="158"/>
      <c r="D884" s="158"/>
    </row>
    <row r="885" spans="1:4" s="136" customFormat="1" ht="20.25" x14ac:dyDescent="0.2">
      <c r="A885" s="159"/>
      <c r="B885" s="161"/>
      <c r="C885" s="158"/>
      <c r="D885" s="158"/>
    </row>
    <row r="886" spans="1:4" s="177" customFormat="1" ht="20.25" x14ac:dyDescent="0.2">
      <c r="A886" s="175">
        <v>410000</v>
      </c>
      <c r="B886" s="163" t="s">
        <v>44</v>
      </c>
      <c r="C886" s="176">
        <f t="shared" ref="C886" si="176">C887+C892</f>
        <v>2094500</v>
      </c>
      <c r="D886" s="176">
        <f>D887+D892</f>
        <v>0</v>
      </c>
    </row>
    <row r="887" spans="1:4" s="177" customFormat="1" ht="20.25" x14ac:dyDescent="0.2">
      <c r="A887" s="175">
        <v>411000</v>
      </c>
      <c r="B887" s="163" t="s">
        <v>45</v>
      </c>
      <c r="C887" s="176">
        <f t="shared" ref="C887" si="177">SUM(C888:C891)</f>
        <v>921500</v>
      </c>
      <c r="D887" s="176">
        <f>SUM(D888:D891)</f>
        <v>0</v>
      </c>
    </row>
    <row r="888" spans="1:4" s="136" customFormat="1" ht="20.25" x14ac:dyDescent="0.2">
      <c r="A888" s="159">
        <v>411100</v>
      </c>
      <c r="B888" s="160" t="s">
        <v>46</v>
      </c>
      <c r="C888" s="152">
        <f>870000+6500</f>
        <v>876500</v>
      </c>
      <c r="D888" s="167">
        <v>0</v>
      </c>
    </row>
    <row r="889" spans="1:4" s="136" customFormat="1" ht="20.25" x14ac:dyDescent="0.2">
      <c r="A889" s="159">
        <v>411200</v>
      </c>
      <c r="B889" s="160" t="s">
        <v>47</v>
      </c>
      <c r="C889" s="152">
        <v>19000</v>
      </c>
      <c r="D889" s="167">
        <v>0</v>
      </c>
    </row>
    <row r="890" spans="1:4" s="136" customFormat="1" ht="40.5" x14ac:dyDescent="0.2">
      <c r="A890" s="159">
        <v>411300</v>
      </c>
      <c r="B890" s="160" t="s">
        <v>48</v>
      </c>
      <c r="C890" s="152">
        <v>21000</v>
      </c>
      <c r="D890" s="167">
        <v>0</v>
      </c>
    </row>
    <row r="891" spans="1:4" s="136" customFormat="1" ht="20.25" x14ac:dyDescent="0.2">
      <c r="A891" s="159">
        <v>411400</v>
      </c>
      <c r="B891" s="160" t="s">
        <v>49</v>
      </c>
      <c r="C891" s="152">
        <v>5000</v>
      </c>
      <c r="D891" s="167">
        <v>0</v>
      </c>
    </row>
    <row r="892" spans="1:4" s="177" customFormat="1" ht="20.25" x14ac:dyDescent="0.2">
      <c r="A892" s="175">
        <v>412000</v>
      </c>
      <c r="B892" s="168" t="s">
        <v>50</v>
      </c>
      <c r="C892" s="176">
        <f>SUM(C893:C903)</f>
        <v>1173000</v>
      </c>
      <c r="D892" s="176">
        <f>SUM(D893:D903)</f>
        <v>0</v>
      </c>
    </row>
    <row r="893" spans="1:4" s="136" customFormat="1" ht="20.25" x14ac:dyDescent="0.2">
      <c r="A893" s="159">
        <v>412200</v>
      </c>
      <c r="B893" s="160" t="s">
        <v>52</v>
      </c>
      <c r="C893" s="152">
        <v>72000</v>
      </c>
      <c r="D893" s="167">
        <v>0</v>
      </c>
    </row>
    <row r="894" spans="1:4" s="136" customFormat="1" ht="20.25" x14ac:dyDescent="0.2">
      <c r="A894" s="159">
        <v>412300</v>
      </c>
      <c r="B894" s="160" t="s">
        <v>53</v>
      </c>
      <c r="C894" s="152">
        <v>12000</v>
      </c>
      <c r="D894" s="167">
        <v>0</v>
      </c>
    </row>
    <row r="895" spans="1:4" s="136" customFormat="1" ht="20.25" x14ac:dyDescent="0.2">
      <c r="A895" s="159">
        <v>412500</v>
      </c>
      <c r="B895" s="160" t="s">
        <v>57</v>
      </c>
      <c r="C895" s="152">
        <v>9000</v>
      </c>
      <c r="D895" s="167">
        <v>0</v>
      </c>
    </row>
    <row r="896" spans="1:4" s="136" customFormat="1" ht="20.25" x14ac:dyDescent="0.2">
      <c r="A896" s="159">
        <v>412600</v>
      </c>
      <c r="B896" s="160" t="s">
        <v>58</v>
      </c>
      <c r="C896" s="152">
        <v>25000</v>
      </c>
      <c r="D896" s="167">
        <v>0</v>
      </c>
    </row>
    <row r="897" spans="1:4" s="136" customFormat="1" ht="20.25" x14ac:dyDescent="0.2">
      <c r="A897" s="159">
        <v>412700</v>
      </c>
      <c r="B897" s="160" t="s">
        <v>60</v>
      </c>
      <c r="C897" s="152">
        <v>45000</v>
      </c>
      <c r="D897" s="167">
        <v>0</v>
      </c>
    </row>
    <row r="898" spans="1:4" s="136" customFormat="1" ht="20.25" x14ac:dyDescent="0.2">
      <c r="A898" s="159">
        <v>412900</v>
      </c>
      <c r="B898" s="169" t="s">
        <v>74</v>
      </c>
      <c r="C898" s="152">
        <v>999.99999999999989</v>
      </c>
      <c r="D898" s="167">
        <v>0</v>
      </c>
    </row>
    <row r="899" spans="1:4" s="136" customFormat="1" ht="20.25" x14ac:dyDescent="0.2">
      <c r="A899" s="159">
        <v>412900</v>
      </c>
      <c r="B899" s="169" t="s">
        <v>75</v>
      </c>
      <c r="C899" s="152">
        <v>1000000</v>
      </c>
      <c r="D899" s="167">
        <v>0</v>
      </c>
    </row>
    <row r="900" spans="1:4" s="136" customFormat="1" ht="20.25" x14ac:dyDescent="0.2">
      <c r="A900" s="159">
        <v>412900</v>
      </c>
      <c r="B900" s="169" t="s">
        <v>76</v>
      </c>
      <c r="C900" s="152">
        <v>3000</v>
      </c>
      <c r="D900" s="167">
        <v>0</v>
      </c>
    </row>
    <row r="901" spans="1:4" s="136" customFormat="1" ht="20.25" x14ac:dyDescent="0.2">
      <c r="A901" s="159">
        <v>412900</v>
      </c>
      <c r="B901" s="169" t="s">
        <v>77</v>
      </c>
      <c r="C901" s="152">
        <v>1000</v>
      </c>
      <c r="D901" s="167">
        <v>0</v>
      </c>
    </row>
    <row r="902" spans="1:4" s="136" customFormat="1" ht="20.25" x14ac:dyDescent="0.2">
      <c r="A902" s="159">
        <v>412900</v>
      </c>
      <c r="B902" s="169" t="s">
        <v>78</v>
      </c>
      <c r="C902" s="152">
        <v>2000</v>
      </c>
      <c r="D902" s="167">
        <v>0</v>
      </c>
    </row>
    <row r="903" spans="1:4" s="136" customFormat="1" ht="20.25" x14ac:dyDescent="0.2">
      <c r="A903" s="159">
        <v>412900</v>
      </c>
      <c r="B903" s="160" t="s">
        <v>80</v>
      </c>
      <c r="C903" s="152">
        <v>3000</v>
      </c>
      <c r="D903" s="167">
        <v>0</v>
      </c>
    </row>
    <row r="904" spans="1:4" s="177" customFormat="1" ht="20.25" x14ac:dyDescent="0.2">
      <c r="A904" s="175">
        <v>480000</v>
      </c>
      <c r="B904" s="168" t="s">
        <v>200</v>
      </c>
      <c r="C904" s="176">
        <f t="shared" ref="C904" si="178">C905</f>
        <v>100000.00000000001</v>
      </c>
      <c r="D904" s="176">
        <f t="shared" ref="D904" si="179">D905</f>
        <v>0</v>
      </c>
    </row>
    <row r="905" spans="1:4" s="177" customFormat="1" ht="20.25" x14ac:dyDescent="0.2">
      <c r="A905" s="175">
        <v>488000</v>
      </c>
      <c r="B905" s="168" t="s">
        <v>31</v>
      </c>
      <c r="C905" s="176">
        <f>SUM(C906:C906)</f>
        <v>100000.00000000001</v>
      </c>
      <c r="D905" s="176">
        <f>SUM(D906:D906)</f>
        <v>0</v>
      </c>
    </row>
    <row r="906" spans="1:4" s="136" customFormat="1" ht="20.25" x14ac:dyDescent="0.2">
      <c r="A906" s="159">
        <v>488100</v>
      </c>
      <c r="B906" s="160" t="s">
        <v>233</v>
      </c>
      <c r="C906" s="152">
        <v>100000.00000000001</v>
      </c>
      <c r="D906" s="167">
        <v>0</v>
      </c>
    </row>
    <row r="907" spans="1:4" s="177" customFormat="1" ht="20.25" x14ac:dyDescent="0.2">
      <c r="A907" s="175">
        <v>510000</v>
      </c>
      <c r="B907" s="168" t="s">
        <v>243</v>
      </c>
      <c r="C907" s="176">
        <f>C910+C908</f>
        <v>8000</v>
      </c>
      <c r="D907" s="176">
        <f>D910+D908</f>
        <v>0</v>
      </c>
    </row>
    <row r="908" spans="1:4" s="177" customFormat="1" ht="20.25" x14ac:dyDescent="0.2">
      <c r="A908" s="175">
        <v>511000</v>
      </c>
      <c r="B908" s="168" t="s">
        <v>244</v>
      </c>
      <c r="C908" s="176">
        <f>C909+0</f>
        <v>5000</v>
      </c>
      <c r="D908" s="176">
        <f>D909+0</f>
        <v>0</v>
      </c>
    </row>
    <row r="909" spans="1:4" s="136" customFormat="1" ht="20.25" x14ac:dyDescent="0.2">
      <c r="A909" s="159">
        <v>511300</v>
      </c>
      <c r="B909" s="160" t="s">
        <v>247</v>
      </c>
      <c r="C909" s="152">
        <v>5000</v>
      </c>
      <c r="D909" s="167">
        <v>0</v>
      </c>
    </row>
    <row r="910" spans="1:4" s="177" customFormat="1" ht="20.25" x14ac:dyDescent="0.2">
      <c r="A910" s="175">
        <v>516000</v>
      </c>
      <c r="B910" s="168" t="s">
        <v>256</v>
      </c>
      <c r="C910" s="176">
        <f t="shared" ref="C910" si="180">C911</f>
        <v>3000</v>
      </c>
      <c r="D910" s="176">
        <f t="shared" ref="D910" si="181">D911</f>
        <v>0</v>
      </c>
    </row>
    <row r="911" spans="1:4" s="136" customFormat="1" ht="20.25" x14ac:dyDescent="0.2">
      <c r="A911" s="159">
        <v>516100</v>
      </c>
      <c r="B911" s="160" t="s">
        <v>256</v>
      </c>
      <c r="C911" s="152">
        <v>3000</v>
      </c>
      <c r="D911" s="167">
        <v>0</v>
      </c>
    </row>
    <row r="912" spans="1:4" s="136" customFormat="1" ht="20.25" x14ac:dyDescent="0.2">
      <c r="A912" s="181"/>
      <c r="B912" s="172" t="s">
        <v>294</v>
      </c>
      <c r="C912" s="178">
        <f>C886+C904+C907+0</f>
        <v>2202500</v>
      </c>
      <c r="D912" s="178">
        <f>D886+D904+D907+0</f>
        <v>0</v>
      </c>
    </row>
    <row r="913" spans="1:4" s="136" customFormat="1" ht="20.25" x14ac:dyDescent="0.2">
      <c r="A913" s="157"/>
      <c r="B913" s="154"/>
      <c r="C913" s="152"/>
      <c r="D913" s="152"/>
    </row>
    <row r="914" spans="1:4" s="136" customFormat="1" ht="20.25" x14ac:dyDescent="0.2">
      <c r="A914" s="157"/>
      <c r="B914" s="154"/>
      <c r="C914" s="152"/>
      <c r="D914" s="152"/>
    </row>
    <row r="915" spans="1:4" s="136" customFormat="1" ht="20.25" x14ac:dyDescent="0.2">
      <c r="A915" s="159" t="s">
        <v>341</v>
      </c>
      <c r="B915" s="168"/>
      <c r="C915" s="152"/>
      <c r="D915" s="152"/>
    </row>
    <row r="916" spans="1:4" s="136" customFormat="1" ht="20.25" x14ac:dyDescent="0.2">
      <c r="A916" s="159" t="s">
        <v>342</v>
      </c>
      <c r="B916" s="168"/>
      <c r="C916" s="152"/>
      <c r="D916" s="152"/>
    </row>
    <row r="917" spans="1:4" s="136" customFormat="1" ht="20.25" x14ac:dyDescent="0.2">
      <c r="A917" s="159" t="s">
        <v>343</v>
      </c>
      <c r="B917" s="168"/>
      <c r="C917" s="152"/>
      <c r="D917" s="152"/>
    </row>
    <row r="918" spans="1:4" s="136" customFormat="1" ht="20.25" x14ac:dyDescent="0.2">
      <c r="A918" s="159" t="s">
        <v>752</v>
      </c>
      <c r="B918" s="168"/>
      <c r="C918" s="152"/>
      <c r="D918" s="152"/>
    </row>
    <row r="919" spans="1:4" s="136" customFormat="1" ht="20.25" x14ac:dyDescent="0.2">
      <c r="A919" s="159"/>
      <c r="B919" s="161"/>
      <c r="C919" s="158"/>
      <c r="D919" s="158"/>
    </row>
    <row r="920" spans="1:4" s="136" customFormat="1" ht="20.25" x14ac:dyDescent="0.2">
      <c r="A920" s="175">
        <v>410000</v>
      </c>
      <c r="B920" s="163" t="s">
        <v>44</v>
      </c>
      <c r="C920" s="176">
        <f>C921+C926+C943+C941+0+0</f>
        <v>260846400</v>
      </c>
      <c r="D920" s="176">
        <f>D921+D926+D943+D941+0+0</f>
        <v>150000</v>
      </c>
    </row>
    <row r="921" spans="1:4" s="136" customFormat="1" ht="20.25" x14ac:dyDescent="0.2">
      <c r="A921" s="175">
        <v>411000</v>
      </c>
      <c r="B921" s="163" t="s">
        <v>45</v>
      </c>
      <c r="C921" s="176">
        <f t="shared" ref="C921" si="182">SUM(C922:C925)</f>
        <v>243723400</v>
      </c>
      <c r="D921" s="176">
        <f t="shared" ref="D921" si="183">SUM(D922:D925)</f>
        <v>0</v>
      </c>
    </row>
    <row r="922" spans="1:4" s="136" customFormat="1" ht="20.25" x14ac:dyDescent="0.2">
      <c r="A922" s="159">
        <v>411100</v>
      </c>
      <c r="B922" s="160" t="s">
        <v>46</v>
      </c>
      <c r="C922" s="152">
        <f>226100000+283400</f>
        <v>226383400</v>
      </c>
      <c r="D922" s="167">
        <v>0</v>
      </c>
    </row>
    <row r="923" spans="1:4" s="136" customFormat="1" ht="20.25" x14ac:dyDescent="0.2">
      <c r="A923" s="159">
        <v>411200</v>
      </c>
      <c r="B923" s="160" t="s">
        <v>47</v>
      </c>
      <c r="C923" s="152">
        <v>9200000</v>
      </c>
      <c r="D923" s="167">
        <v>0</v>
      </c>
    </row>
    <row r="924" spans="1:4" s="136" customFormat="1" ht="40.5" x14ac:dyDescent="0.2">
      <c r="A924" s="159">
        <v>411300</v>
      </c>
      <c r="B924" s="160" t="s">
        <v>48</v>
      </c>
      <c r="C924" s="152">
        <v>4640000</v>
      </c>
      <c r="D924" s="167">
        <v>0</v>
      </c>
    </row>
    <row r="925" spans="1:4" s="136" customFormat="1" ht="20.25" x14ac:dyDescent="0.2">
      <c r="A925" s="159">
        <v>411400</v>
      </c>
      <c r="B925" s="160" t="s">
        <v>49</v>
      </c>
      <c r="C925" s="152">
        <v>3500000</v>
      </c>
      <c r="D925" s="167">
        <v>0</v>
      </c>
    </row>
    <row r="926" spans="1:4" s="136" customFormat="1" ht="20.25" x14ac:dyDescent="0.2">
      <c r="A926" s="175">
        <v>412000</v>
      </c>
      <c r="B926" s="168" t="s">
        <v>50</v>
      </c>
      <c r="C926" s="176">
        <f t="shared" ref="C926" si="184">SUM(C927:C940)</f>
        <v>17003000</v>
      </c>
      <c r="D926" s="176">
        <f>SUM(D927:D940)</f>
        <v>150000</v>
      </c>
    </row>
    <row r="927" spans="1:4" s="136" customFormat="1" ht="20.25" x14ac:dyDescent="0.2">
      <c r="A927" s="159">
        <v>412100</v>
      </c>
      <c r="B927" s="160" t="s">
        <v>51</v>
      </c>
      <c r="C927" s="152">
        <v>700000</v>
      </c>
      <c r="D927" s="167">
        <v>0</v>
      </c>
    </row>
    <row r="928" spans="1:4" s="136" customFormat="1" ht="20.25" x14ac:dyDescent="0.2">
      <c r="A928" s="159">
        <v>412200</v>
      </c>
      <c r="B928" s="160" t="s">
        <v>52</v>
      </c>
      <c r="C928" s="152">
        <v>5500000</v>
      </c>
      <c r="D928" s="167">
        <v>0</v>
      </c>
    </row>
    <row r="929" spans="1:4" s="136" customFormat="1" ht="20.25" x14ac:dyDescent="0.2">
      <c r="A929" s="159">
        <v>412300</v>
      </c>
      <c r="B929" s="160" t="s">
        <v>53</v>
      </c>
      <c r="C929" s="152">
        <v>1100000</v>
      </c>
      <c r="D929" s="167">
        <v>0</v>
      </c>
    </row>
    <row r="930" spans="1:4" s="136" customFormat="1" ht="20.25" x14ac:dyDescent="0.2">
      <c r="A930" s="159">
        <v>412400</v>
      </c>
      <c r="B930" s="160" t="s">
        <v>55</v>
      </c>
      <c r="C930" s="152">
        <v>2200000</v>
      </c>
      <c r="D930" s="167">
        <v>0</v>
      </c>
    </row>
    <row r="931" spans="1:4" s="136" customFormat="1" ht="20.25" x14ac:dyDescent="0.2">
      <c r="A931" s="159">
        <v>412500</v>
      </c>
      <c r="B931" s="160" t="s">
        <v>57</v>
      </c>
      <c r="C931" s="152">
        <v>1800000</v>
      </c>
      <c r="D931" s="167">
        <v>0</v>
      </c>
    </row>
    <row r="932" spans="1:4" s="136" customFormat="1" ht="20.25" x14ac:dyDescent="0.2">
      <c r="A932" s="159">
        <v>412600</v>
      </c>
      <c r="B932" s="160" t="s">
        <v>58</v>
      </c>
      <c r="C932" s="152">
        <v>3490000</v>
      </c>
      <c r="D932" s="167">
        <v>0</v>
      </c>
    </row>
    <row r="933" spans="1:4" s="136" customFormat="1" ht="20.25" x14ac:dyDescent="0.2">
      <c r="A933" s="159">
        <v>412700</v>
      </c>
      <c r="B933" s="160" t="s">
        <v>60</v>
      </c>
      <c r="C933" s="152">
        <v>1200000</v>
      </c>
      <c r="D933" s="167">
        <v>0</v>
      </c>
    </row>
    <row r="934" spans="1:4" s="136" customFormat="1" ht="20.25" x14ac:dyDescent="0.2">
      <c r="A934" s="159">
        <v>412800</v>
      </c>
      <c r="B934" s="160" t="s">
        <v>73</v>
      </c>
      <c r="C934" s="152">
        <v>5000</v>
      </c>
      <c r="D934" s="167">
        <v>0</v>
      </c>
    </row>
    <row r="935" spans="1:4" s="136" customFormat="1" ht="20.25" x14ac:dyDescent="0.2">
      <c r="A935" s="159">
        <v>412900</v>
      </c>
      <c r="B935" s="169" t="s">
        <v>74</v>
      </c>
      <c r="C935" s="152">
        <v>4000</v>
      </c>
      <c r="D935" s="167">
        <v>0</v>
      </c>
    </row>
    <row r="936" spans="1:4" s="136" customFormat="1" ht="20.25" x14ac:dyDescent="0.2">
      <c r="A936" s="159">
        <v>412900</v>
      </c>
      <c r="B936" s="169" t="s">
        <v>75</v>
      </c>
      <c r="C936" s="152">
        <v>230000</v>
      </c>
      <c r="D936" s="167">
        <v>0</v>
      </c>
    </row>
    <row r="937" spans="1:4" s="136" customFormat="1" ht="20.25" x14ac:dyDescent="0.2">
      <c r="A937" s="159">
        <v>412900</v>
      </c>
      <c r="B937" s="169" t="s">
        <v>76</v>
      </c>
      <c r="C937" s="152">
        <v>4000</v>
      </c>
      <c r="D937" s="167">
        <v>0</v>
      </c>
    </row>
    <row r="938" spans="1:4" s="136" customFormat="1" ht="20.25" x14ac:dyDescent="0.2">
      <c r="A938" s="159">
        <v>412900</v>
      </c>
      <c r="B938" s="169" t="s">
        <v>77</v>
      </c>
      <c r="C938" s="152">
        <v>310000</v>
      </c>
      <c r="D938" s="167">
        <v>0</v>
      </c>
    </row>
    <row r="939" spans="1:4" s="136" customFormat="1" ht="20.25" x14ac:dyDescent="0.2">
      <c r="A939" s="159">
        <v>412900</v>
      </c>
      <c r="B939" s="169" t="s">
        <v>78</v>
      </c>
      <c r="C939" s="152">
        <v>460000</v>
      </c>
      <c r="D939" s="167">
        <v>0</v>
      </c>
    </row>
    <row r="940" spans="1:4" s="136" customFormat="1" ht="20.25" x14ac:dyDescent="0.2">
      <c r="A940" s="159">
        <v>412900</v>
      </c>
      <c r="B940" s="160" t="s">
        <v>80</v>
      </c>
      <c r="C940" s="152">
        <v>0</v>
      </c>
      <c r="D940" s="152">
        <v>150000</v>
      </c>
    </row>
    <row r="941" spans="1:4" s="177" customFormat="1" ht="20.25" x14ac:dyDescent="0.2">
      <c r="A941" s="175">
        <v>413000</v>
      </c>
      <c r="B941" s="168" t="s">
        <v>97</v>
      </c>
      <c r="C941" s="176">
        <f t="shared" ref="C941" si="185">C942</f>
        <v>30000</v>
      </c>
      <c r="D941" s="176">
        <f t="shared" ref="D941" si="186">D942</f>
        <v>0</v>
      </c>
    </row>
    <row r="942" spans="1:4" s="136" customFormat="1" ht="20.25" x14ac:dyDescent="0.2">
      <c r="A942" s="159">
        <v>413900</v>
      </c>
      <c r="B942" s="160" t="s">
        <v>106</v>
      </c>
      <c r="C942" s="152">
        <v>30000</v>
      </c>
      <c r="D942" s="167">
        <v>0</v>
      </c>
    </row>
    <row r="943" spans="1:4" s="177" customFormat="1" ht="20.25" x14ac:dyDescent="0.2">
      <c r="A943" s="175">
        <v>415000</v>
      </c>
      <c r="B943" s="168" t="s">
        <v>119</v>
      </c>
      <c r="C943" s="176">
        <f>SUM(C944:C944)</f>
        <v>90000</v>
      </c>
      <c r="D943" s="176">
        <f>SUM(D944:D944)</f>
        <v>0</v>
      </c>
    </row>
    <row r="944" spans="1:4" s="133" customFormat="1" ht="20.25" x14ac:dyDescent="0.2">
      <c r="A944" s="179">
        <v>415200</v>
      </c>
      <c r="B944" s="160" t="s">
        <v>127</v>
      </c>
      <c r="C944" s="152">
        <v>90000</v>
      </c>
      <c r="D944" s="167">
        <v>0</v>
      </c>
    </row>
    <row r="945" spans="1:4" s="177" customFormat="1" ht="20.25" x14ac:dyDescent="0.2">
      <c r="A945" s="175">
        <v>480000</v>
      </c>
      <c r="B945" s="168" t="s">
        <v>200</v>
      </c>
      <c r="C945" s="176">
        <f t="shared" ref="C945:C946" si="187">C946</f>
        <v>3000</v>
      </c>
      <c r="D945" s="176">
        <f t="shared" ref="D945:D946" si="188">D946</f>
        <v>0</v>
      </c>
    </row>
    <row r="946" spans="1:4" s="177" customFormat="1" ht="20.25" x14ac:dyDescent="0.2">
      <c r="A946" s="175">
        <v>488000</v>
      </c>
      <c r="B946" s="168" t="s">
        <v>31</v>
      </c>
      <c r="C946" s="176">
        <f t="shared" si="187"/>
        <v>3000</v>
      </c>
      <c r="D946" s="176">
        <f t="shared" si="188"/>
        <v>0</v>
      </c>
    </row>
    <row r="947" spans="1:4" s="133" customFormat="1" ht="20.25" x14ac:dyDescent="0.2">
      <c r="A947" s="159">
        <v>488100</v>
      </c>
      <c r="B947" s="191" t="s">
        <v>31</v>
      </c>
      <c r="C947" s="152">
        <v>3000</v>
      </c>
      <c r="D947" s="167">
        <v>0</v>
      </c>
    </row>
    <row r="948" spans="1:4" s="136" customFormat="1" ht="20.25" x14ac:dyDescent="0.2">
      <c r="A948" s="175">
        <v>510000</v>
      </c>
      <c r="B948" s="168" t="s">
        <v>243</v>
      </c>
      <c r="C948" s="176">
        <f>C949+C957+0+C955</f>
        <v>24262800</v>
      </c>
      <c r="D948" s="176">
        <f>D949+D957+0+D955</f>
        <v>3120600</v>
      </c>
    </row>
    <row r="949" spans="1:4" s="136" customFormat="1" ht="20.25" x14ac:dyDescent="0.2">
      <c r="A949" s="175">
        <v>511000</v>
      </c>
      <c r="B949" s="168" t="s">
        <v>244</v>
      </c>
      <c r="C949" s="176">
        <f t="shared" ref="C949" si="189">SUM(C950:C954)</f>
        <v>23712800</v>
      </c>
      <c r="D949" s="176">
        <f t="shared" ref="D949" si="190">SUM(D950:D954)</f>
        <v>2820600</v>
      </c>
    </row>
    <row r="950" spans="1:4" s="136" customFormat="1" ht="20.25" x14ac:dyDescent="0.2">
      <c r="A950" s="159">
        <v>511100</v>
      </c>
      <c r="B950" s="160" t="s">
        <v>245</v>
      </c>
      <c r="C950" s="152">
        <v>2000000</v>
      </c>
      <c r="D950" s="152">
        <v>400000</v>
      </c>
    </row>
    <row r="951" spans="1:4" s="136" customFormat="1" ht="20.25" x14ac:dyDescent="0.2">
      <c r="A951" s="159">
        <v>511200</v>
      </c>
      <c r="B951" s="160" t="s">
        <v>246</v>
      </c>
      <c r="C951" s="152">
        <v>550000</v>
      </c>
      <c r="D951" s="152">
        <v>900000</v>
      </c>
    </row>
    <row r="952" spans="1:4" s="136" customFormat="1" ht="20.25" x14ac:dyDescent="0.2">
      <c r="A952" s="159">
        <v>511300</v>
      </c>
      <c r="B952" s="160" t="s">
        <v>247</v>
      </c>
      <c r="C952" s="152">
        <v>21162800</v>
      </c>
      <c r="D952" s="152">
        <v>1520600</v>
      </c>
    </row>
    <row r="953" spans="1:4" s="136" customFormat="1" ht="20.25" x14ac:dyDescent="0.2">
      <c r="A953" s="159">
        <v>511500</v>
      </c>
      <c r="B953" s="160" t="s">
        <v>249</v>
      </c>
      <c r="C953" s="152">
        <v>0</v>
      </c>
      <c r="D953" s="167">
        <v>0</v>
      </c>
    </row>
    <row r="954" spans="1:4" s="136" customFormat="1" ht="20.25" x14ac:dyDescent="0.2">
      <c r="A954" s="159">
        <v>511700</v>
      </c>
      <c r="B954" s="160" t="s">
        <v>736</v>
      </c>
      <c r="C954" s="152">
        <v>0</v>
      </c>
      <c r="D954" s="167">
        <v>0</v>
      </c>
    </row>
    <row r="955" spans="1:4" s="177" customFormat="1" ht="20.25" x14ac:dyDescent="0.2">
      <c r="A955" s="180">
        <v>513000</v>
      </c>
      <c r="B955" s="168" t="s">
        <v>251</v>
      </c>
      <c r="C955" s="176">
        <f t="shared" ref="C955:D955" si="191">C956</f>
        <v>0</v>
      </c>
      <c r="D955" s="176">
        <f t="shared" si="191"/>
        <v>0</v>
      </c>
    </row>
    <row r="956" spans="1:4" s="136" customFormat="1" ht="20.25" x14ac:dyDescent="0.2">
      <c r="A956" s="159">
        <v>513700</v>
      </c>
      <c r="B956" s="160" t="s">
        <v>741</v>
      </c>
      <c r="C956" s="152">
        <v>0</v>
      </c>
      <c r="D956" s="167">
        <v>0</v>
      </c>
    </row>
    <row r="957" spans="1:4" s="133" customFormat="1" ht="20.25" x14ac:dyDescent="0.2">
      <c r="A957" s="175">
        <v>516000</v>
      </c>
      <c r="B957" s="168" t="s">
        <v>256</v>
      </c>
      <c r="C957" s="176">
        <f t="shared" ref="C957" si="192">C958</f>
        <v>550000</v>
      </c>
      <c r="D957" s="176">
        <f t="shared" ref="D957" si="193">D958</f>
        <v>300000</v>
      </c>
    </row>
    <row r="958" spans="1:4" s="133" customFormat="1" ht="20.25" x14ac:dyDescent="0.2">
      <c r="A958" s="159">
        <v>516100</v>
      </c>
      <c r="B958" s="160" t="s">
        <v>256</v>
      </c>
      <c r="C958" s="152">
        <v>550000</v>
      </c>
      <c r="D958" s="152">
        <v>300000</v>
      </c>
    </row>
    <row r="959" spans="1:4" s="177" customFormat="1" ht="20.25" x14ac:dyDescent="0.2">
      <c r="A959" s="175">
        <v>620000</v>
      </c>
      <c r="B959" s="168" t="s">
        <v>266</v>
      </c>
      <c r="C959" s="176">
        <f t="shared" ref="C959" si="194">C960</f>
        <v>2850000</v>
      </c>
      <c r="D959" s="176">
        <f t="shared" ref="D959" si="195">D960</f>
        <v>0</v>
      </c>
    </row>
    <row r="960" spans="1:4" s="177" customFormat="1" ht="20.25" x14ac:dyDescent="0.2">
      <c r="A960" s="175">
        <v>621000</v>
      </c>
      <c r="B960" s="168" t="s">
        <v>267</v>
      </c>
      <c r="C960" s="176">
        <f>0+C961</f>
        <v>2850000</v>
      </c>
      <c r="D960" s="176">
        <f>0+D961</f>
        <v>0</v>
      </c>
    </row>
    <row r="961" spans="1:4" s="133" customFormat="1" ht="20.25" x14ac:dyDescent="0.2">
      <c r="A961" s="192">
        <v>621900</v>
      </c>
      <c r="B961" s="160" t="s">
        <v>275</v>
      </c>
      <c r="C961" s="152">
        <v>2850000</v>
      </c>
      <c r="D961" s="167">
        <v>0</v>
      </c>
    </row>
    <row r="962" spans="1:4" s="177" customFormat="1" ht="20.25" x14ac:dyDescent="0.2">
      <c r="A962" s="175">
        <v>630000</v>
      </c>
      <c r="B962" s="168" t="s">
        <v>277</v>
      </c>
      <c r="C962" s="176">
        <f>C963+C965</f>
        <v>2450000</v>
      </c>
      <c r="D962" s="176">
        <f>D963+D965</f>
        <v>0</v>
      </c>
    </row>
    <row r="963" spans="1:4" s="177" customFormat="1" ht="20.25" x14ac:dyDescent="0.2">
      <c r="A963" s="175">
        <v>631000</v>
      </c>
      <c r="B963" s="168" t="s">
        <v>278</v>
      </c>
      <c r="C963" s="176">
        <f>C964+0+0</f>
        <v>150000</v>
      </c>
      <c r="D963" s="176">
        <f>D964+0+0</f>
        <v>0</v>
      </c>
    </row>
    <row r="964" spans="1:4" s="133" customFormat="1" ht="20.25" x14ac:dyDescent="0.2">
      <c r="A964" s="159">
        <v>631100</v>
      </c>
      <c r="B964" s="160" t="s">
        <v>279</v>
      </c>
      <c r="C964" s="152">
        <v>150000</v>
      </c>
      <c r="D964" s="167">
        <v>0</v>
      </c>
    </row>
    <row r="965" spans="1:4" s="177" customFormat="1" ht="20.25" x14ac:dyDescent="0.2">
      <c r="A965" s="175">
        <v>638000</v>
      </c>
      <c r="B965" s="168" t="s">
        <v>284</v>
      </c>
      <c r="C965" s="176">
        <f t="shared" ref="C965" si="196">C966</f>
        <v>2300000</v>
      </c>
      <c r="D965" s="176">
        <f t="shared" ref="D965" si="197">D966</f>
        <v>0</v>
      </c>
    </row>
    <row r="966" spans="1:4" s="133" customFormat="1" ht="20.25" x14ac:dyDescent="0.2">
      <c r="A966" s="159">
        <v>638100</v>
      </c>
      <c r="B966" s="160" t="s">
        <v>285</v>
      </c>
      <c r="C966" s="152">
        <v>2300000</v>
      </c>
      <c r="D966" s="167">
        <v>0</v>
      </c>
    </row>
    <row r="967" spans="1:4" s="136" customFormat="1" ht="20.25" x14ac:dyDescent="0.2">
      <c r="A967" s="181"/>
      <c r="B967" s="172" t="s">
        <v>294</v>
      </c>
      <c r="C967" s="178">
        <f>C920+C948+C962+C945+C959</f>
        <v>290412200</v>
      </c>
      <c r="D967" s="178">
        <f>D920+D948+D962+D945+D959</f>
        <v>3270600</v>
      </c>
    </row>
    <row r="968" spans="1:4" s="136" customFormat="1" ht="20.25" x14ac:dyDescent="0.2">
      <c r="A968" s="182"/>
      <c r="B968" s="154"/>
      <c r="C968" s="158"/>
      <c r="D968" s="158"/>
    </row>
    <row r="969" spans="1:4" s="136" customFormat="1" ht="20.25" x14ac:dyDescent="0.2">
      <c r="A969" s="157"/>
      <c r="B969" s="154"/>
      <c r="C969" s="152"/>
      <c r="D969" s="152"/>
    </row>
    <row r="970" spans="1:4" s="136" customFormat="1" ht="20.25" x14ac:dyDescent="0.2">
      <c r="A970" s="159" t="s">
        <v>344</v>
      </c>
      <c r="B970" s="168"/>
      <c r="C970" s="152"/>
      <c r="D970" s="152"/>
    </row>
    <row r="971" spans="1:4" s="136" customFormat="1" ht="20.25" x14ac:dyDescent="0.2">
      <c r="A971" s="159" t="s">
        <v>345</v>
      </c>
      <c r="B971" s="168"/>
      <c r="C971" s="152"/>
      <c r="D971" s="152"/>
    </row>
    <row r="972" spans="1:4" s="136" customFormat="1" ht="20.25" x14ac:dyDescent="0.2">
      <c r="A972" s="159" t="s">
        <v>323</v>
      </c>
      <c r="B972" s="168"/>
      <c r="C972" s="152"/>
      <c r="D972" s="152"/>
    </row>
    <row r="973" spans="1:4" s="136" customFormat="1" ht="20.25" x14ac:dyDescent="0.2">
      <c r="A973" s="159" t="s">
        <v>293</v>
      </c>
      <c r="B973" s="168"/>
      <c r="C973" s="152"/>
      <c r="D973" s="152"/>
    </row>
    <row r="974" spans="1:4" s="136" customFormat="1" ht="20.25" x14ac:dyDescent="0.2">
      <c r="A974" s="159"/>
      <c r="B974" s="161"/>
      <c r="C974" s="158"/>
      <c r="D974" s="158"/>
    </row>
    <row r="975" spans="1:4" s="136" customFormat="1" ht="20.25" x14ac:dyDescent="0.2">
      <c r="A975" s="175">
        <v>410000</v>
      </c>
      <c r="B975" s="163" t="s">
        <v>44</v>
      </c>
      <c r="C975" s="176">
        <f>C976+C981+C998+0+C996+0</f>
        <v>9350300</v>
      </c>
      <c r="D975" s="176">
        <f>D976+D981+D998+0+D996+0</f>
        <v>0</v>
      </c>
    </row>
    <row r="976" spans="1:4" s="136" customFormat="1" ht="20.25" x14ac:dyDescent="0.2">
      <c r="A976" s="175">
        <v>411000</v>
      </c>
      <c r="B976" s="163" t="s">
        <v>45</v>
      </c>
      <c r="C976" s="176">
        <f t="shared" ref="C976" si="198">SUM(C977:C980)</f>
        <v>3241000</v>
      </c>
      <c r="D976" s="176">
        <f>SUM(D977:D980)</f>
        <v>0</v>
      </c>
    </row>
    <row r="977" spans="1:4" s="136" customFormat="1" ht="20.25" x14ac:dyDescent="0.2">
      <c r="A977" s="159">
        <v>411100</v>
      </c>
      <c r="B977" s="160" t="s">
        <v>46</v>
      </c>
      <c r="C977" s="152">
        <v>2920000</v>
      </c>
      <c r="D977" s="167">
        <v>0</v>
      </c>
    </row>
    <row r="978" spans="1:4" s="136" customFormat="1" ht="20.25" x14ac:dyDescent="0.2">
      <c r="A978" s="159">
        <v>411200</v>
      </c>
      <c r="B978" s="160" t="s">
        <v>47</v>
      </c>
      <c r="C978" s="152">
        <v>95000</v>
      </c>
      <c r="D978" s="167">
        <v>0</v>
      </c>
    </row>
    <row r="979" spans="1:4" s="136" customFormat="1" ht="40.5" x14ac:dyDescent="0.2">
      <c r="A979" s="159">
        <v>411300</v>
      </c>
      <c r="B979" s="160" t="s">
        <v>48</v>
      </c>
      <c r="C979" s="152">
        <v>185000</v>
      </c>
      <c r="D979" s="167">
        <v>0</v>
      </c>
    </row>
    <row r="980" spans="1:4" s="136" customFormat="1" ht="20.25" x14ac:dyDescent="0.2">
      <c r="A980" s="159">
        <v>411400</v>
      </c>
      <c r="B980" s="160" t="s">
        <v>49</v>
      </c>
      <c r="C980" s="152">
        <v>41000</v>
      </c>
      <c r="D980" s="167">
        <v>0</v>
      </c>
    </row>
    <row r="981" spans="1:4" s="136" customFormat="1" ht="20.25" x14ac:dyDescent="0.2">
      <c r="A981" s="175">
        <v>412000</v>
      </c>
      <c r="B981" s="168" t="s">
        <v>50</v>
      </c>
      <c r="C981" s="176">
        <f>SUM(C982:C995)</f>
        <v>4325300</v>
      </c>
      <c r="D981" s="176">
        <f>SUM(D982:D995)</f>
        <v>0</v>
      </c>
    </row>
    <row r="982" spans="1:4" s="136" customFormat="1" ht="20.25" x14ac:dyDescent="0.2">
      <c r="A982" s="159">
        <v>412100</v>
      </c>
      <c r="B982" s="160" t="s">
        <v>51</v>
      </c>
      <c r="C982" s="152">
        <v>10000</v>
      </c>
      <c r="D982" s="167">
        <v>0</v>
      </c>
    </row>
    <row r="983" spans="1:4" s="136" customFormat="1" ht="20.25" x14ac:dyDescent="0.2">
      <c r="A983" s="159">
        <v>412200</v>
      </c>
      <c r="B983" s="160" t="s">
        <v>52</v>
      </c>
      <c r="C983" s="152">
        <v>80000</v>
      </c>
      <c r="D983" s="167">
        <v>0</v>
      </c>
    </row>
    <row r="984" spans="1:4" s="136" customFormat="1" ht="20.25" x14ac:dyDescent="0.2">
      <c r="A984" s="159">
        <v>412300</v>
      </c>
      <c r="B984" s="160" t="s">
        <v>53</v>
      </c>
      <c r="C984" s="152">
        <v>25000</v>
      </c>
      <c r="D984" s="167">
        <v>0</v>
      </c>
    </row>
    <row r="985" spans="1:4" s="136" customFormat="1" ht="20.25" x14ac:dyDescent="0.2">
      <c r="A985" s="159">
        <v>412500</v>
      </c>
      <c r="B985" s="160" t="s">
        <v>57</v>
      </c>
      <c r="C985" s="152">
        <v>15000</v>
      </c>
      <c r="D985" s="167">
        <v>0</v>
      </c>
    </row>
    <row r="986" spans="1:4" s="136" customFormat="1" ht="20.25" x14ac:dyDescent="0.2">
      <c r="A986" s="159">
        <v>412600</v>
      </c>
      <c r="B986" s="160" t="s">
        <v>58</v>
      </c>
      <c r="C986" s="152">
        <v>50000</v>
      </c>
      <c r="D986" s="167">
        <v>0</v>
      </c>
    </row>
    <row r="987" spans="1:4" s="136" customFormat="1" ht="20.25" x14ac:dyDescent="0.2">
      <c r="A987" s="159">
        <v>412700</v>
      </c>
      <c r="B987" s="160" t="s">
        <v>60</v>
      </c>
      <c r="C987" s="152">
        <v>3763000</v>
      </c>
      <c r="D987" s="167">
        <v>0</v>
      </c>
    </row>
    <row r="988" spans="1:4" s="136" customFormat="1" ht="20.25" x14ac:dyDescent="0.2">
      <c r="A988" s="159">
        <v>412700</v>
      </c>
      <c r="B988" s="160" t="s">
        <v>63</v>
      </c>
      <c r="C988" s="152">
        <v>40000</v>
      </c>
      <c r="D988" s="167">
        <v>0</v>
      </c>
    </row>
    <row r="989" spans="1:4" s="136" customFormat="1" ht="20.25" x14ac:dyDescent="0.2">
      <c r="A989" s="159">
        <v>412700</v>
      </c>
      <c r="B989" s="160" t="s">
        <v>648</v>
      </c>
      <c r="C989" s="152">
        <v>100000</v>
      </c>
      <c r="D989" s="167">
        <v>0</v>
      </c>
    </row>
    <row r="990" spans="1:4" s="136" customFormat="1" ht="20.25" x14ac:dyDescent="0.2">
      <c r="A990" s="159">
        <v>412900</v>
      </c>
      <c r="B990" s="169" t="s">
        <v>74</v>
      </c>
      <c r="C990" s="152">
        <v>3200</v>
      </c>
      <c r="D990" s="167">
        <v>0</v>
      </c>
    </row>
    <row r="991" spans="1:4" s="136" customFormat="1" ht="20.25" x14ac:dyDescent="0.2">
      <c r="A991" s="159">
        <v>412900</v>
      </c>
      <c r="B991" s="169" t="s">
        <v>75</v>
      </c>
      <c r="C991" s="152">
        <v>175000</v>
      </c>
      <c r="D991" s="167">
        <v>0</v>
      </c>
    </row>
    <row r="992" spans="1:4" s="136" customFormat="1" ht="20.25" x14ac:dyDescent="0.2">
      <c r="A992" s="159">
        <v>412900</v>
      </c>
      <c r="B992" s="169" t="s">
        <v>76</v>
      </c>
      <c r="C992" s="152">
        <v>4000</v>
      </c>
      <c r="D992" s="167">
        <v>0</v>
      </c>
    </row>
    <row r="993" spans="1:4" s="136" customFormat="1" ht="20.25" x14ac:dyDescent="0.2">
      <c r="A993" s="159">
        <v>412900</v>
      </c>
      <c r="B993" s="169" t="s">
        <v>659</v>
      </c>
      <c r="C993" s="152">
        <v>50000</v>
      </c>
      <c r="D993" s="167">
        <v>0</v>
      </c>
    </row>
    <row r="994" spans="1:4" s="136" customFormat="1" ht="20.25" x14ac:dyDescent="0.2">
      <c r="A994" s="159">
        <v>412900</v>
      </c>
      <c r="B994" s="169" t="s">
        <v>77</v>
      </c>
      <c r="C994" s="152">
        <v>3500</v>
      </c>
      <c r="D994" s="167">
        <v>0</v>
      </c>
    </row>
    <row r="995" spans="1:4" s="136" customFormat="1" ht="20.25" x14ac:dyDescent="0.2">
      <c r="A995" s="159">
        <v>412900</v>
      </c>
      <c r="B995" s="160" t="s">
        <v>78</v>
      </c>
      <c r="C995" s="152">
        <v>6600</v>
      </c>
      <c r="D995" s="167">
        <v>0</v>
      </c>
    </row>
    <row r="996" spans="1:4" s="177" customFormat="1" ht="20.25" x14ac:dyDescent="0.2">
      <c r="A996" s="175">
        <v>414000</v>
      </c>
      <c r="B996" s="168" t="s">
        <v>107</v>
      </c>
      <c r="C996" s="176">
        <f>C997+0</f>
        <v>50000</v>
      </c>
      <c r="D996" s="176">
        <f>D997+0</f>
        <v>0</v>
      </c>
    </row>
    <row r="997" spans="1:4" s="136" customFormat="1" ht="20.25" x14ac:dyDescent="0.2">
      <c r="A997" s="159">
        <v>414100</v>
      </c>
      <c r="B997" s="160" t="s">
        <v>680</v>
      </c>
      <c r="C997" s="152">
        <v>50000</v>
      </c>
      <c r="D997" s="167">
        <v>0</v>
      </c>
    </row>
    <row r="998" spans="1:4" s="177" customFormat="1" ht="20.25" x14ac:dyDescent="0.2">
      <c r="A998" s="175">
        <v>415000</v>
      </c>
      <c r="B998" s="168" t="s">
        <v>119</v>
      </c>
      <c r="C998" s="176">
        <f>SUM(C999:C1004)</f>
        <v>1734000</v>
      </c>
      <c r="D998" s="176">
        <f>SUM(D999:D1004)</f>
        <v>0</v>
      </c>
    </row>
    <row r="999" spans="1:4" s="136" customFormat="1" ht="20.25" x14ac:dyDescent="0.2">
      <c r="A999" s="159">
        <v>415200</v>
      </c>
      <c r="B999" s="160" t="s">
        <v>128</v>
      </c>
      <c r="C999" s="152">
        <v>50000</v>
      </c>
      <c r="D999" s="167">
        <v>0</v>
      </c>
    </row>
    <row r="1000" spans="1:4" s="136" customFormat="1" ht="20.25" x14ac:dyDescent="0.2">
      <c r="A1000" s="159">
        <v>415200</v>
      </c>
      <c r="B1000" s="160" t="s">
        <v>129</v>
      </c>
      <c r="C1000" s="152">
        <v>500000</v>
      </c>
      <c r="D1000" s="167">
        <v>0</v>
      </c>
    </row>
    <row r="1001" spans="1:4" s="136" customFormat="1" ht="20.25" x14ac:dyDescent="0.2">
      <c r="A1001" s="159">
        <v>415200</v>
      </c>
      <c r="B1001" s="160" t="s">
        <v>346</v>
      </c>
      <c r="C1001" s="152">
        <v>100000</v>
      </c>
      <c r="D1001" s="167">
        <v>0</v>
      </c>
    </row>
    <row r="1002" spans="1:4" s="136" customFormat="1" ht="20.25" x14ac:dyDescent="0.2">
      <c r="A1002" s="159">
        <v>415200</v>
      </c>
      <c r="B1002" s="160" t="s">
        <v>138</v>
      </c>
      <c r="C1002" s="152">
        <v>24000</v>
      </c>
      <c r="D1002" s="167">
        <v>0</v>
      </c>
    </row>
    <row r="1003" spans="1:4" s="136" customFormat="1" ht="20.25" x14ac:dyDescent="0.2">
      <c r="A1003" s="159">
        <v>415200</v>
      </c>
      <c r="B1003" s="160" t="s">
        <v>316</v>
      </c>
      <c r="C1003" s="152">
        <v>10000</v>
      </c>
      <c r="D1003" s="167">
        <v>0</v>
      </c>
    </row>
    <row r="1004" spans="1:4" s="136" customFormat="1" ht="20.25" x14ac:dyDescent="0.2">
      <c r="A1004" s="159">
        <v>415200</v>
      </c>
      <c r="B1004" s="160" t="s">
        <v>141</v>
      </c>
      <c r="C1004" s="152">
        <v>1050000</v>
      </c>
      <c r="D1004" s="167">
        <v>0</v>
      </c>
    </row>
    <row r="1005" spans="1:4" s="177" customFormat="1" ht="20.25" x14ac:dyDescent="0.2">
      <c r="A1005" s="175">
        <v>480000</v>
      </c>
      <c r="B1005" s="168" t="s">
        <v>200</v>
      </c>
      <c r="C1005" s="176">
        <f>C1006+C1010</f>
        <v>5735600</v>
      </c>
      <c r="D1005" s="176">
        <f>D1006+D1010</f>
        <v>0</v>
      </c>
    </row>
    <row r="1006" spans="1:4" s="177" customFormat="1" ht="20.25" x14ac:dyDescent="0.2">
      <c r="A1006" s="175">
        <v>487000</v>
      </c>
      <c r="B1006" s="168" t="s">
        <v>25</v>
      </c>
      <c r="C1006" s="176">
        <f>SUM(C1007:C1009)</f>
        <v>1216000</v>
      </c>
      <c r="D1006" s="176">
        <f>SUM(D1007:D1009)</f>
        <v>0</v>
      </c>
    </row>
    <row r="1007" spans="1:4" s="136" customFormat="1" ht="20.25" x14ac:dyDescent="0.2">
      <c r="A1007" s="179">
        <v>487300</v>
      </c>
      <c r="B1007" s="160" t="s">
        <v>663</v>
      </c>
      <c r="C1007" s="152">
        <v>900000</v>
      </c>
      <c r="D1007" s="167">
        <v>0</v>
      </c>
    </row>
    <row r="1008" spans="1:4" s="136" customFormat="1" ht="20.25" x14ac:dyDescent="0.2">
      <c r="A1008" s="159">
        <v>487300</v>
      </c>
      <c r="B1008" s="160" t="s">
        <v>206</v>
      </c>
      <c r="C1008" s="152">
        <v>270000</v>
      </c>
      <c r="D1008" s="167">
        <v>0</v>
      </c>
    </row>
    <row r="1009" spans="1:4" s="136" customFormat="1" ht="20.25" x14ac:dyDescent="0.2">
      <c r="A1009" s="159">
        <v>487300</v>
      </c>
      <c r="B1009" s="160" t="s">
        <v>207</v>
      </c>
      <c r="C1009" s="152">
        <v>46000</v>
      </c>
      <c r="D1009" s="167">
        <v>0</v>
      </c>
    </row>
    <row r="1010" spans="1:4" s="177" customFormat="1" ht="20.25" x14ac:dyDescent="0.2">
      <c r="A1010" s="175">
        <v>488000</v>
      </c>
      <c r="B1010" s="168" t="s">
        <v>31</v>
      </c>
      <c r="C1010" s="176">
        <f>SUM(C1011:C1016)</f>
        <v>4519600</v>
      </c>
      <c r="D1010" s="176">
        <f>SUM(D1011:D1016)</f>
        <v>0</v>
      </c>
    </row>
    <row r="1011" spans="1:4" s="136" customFormat="1" ht="20.25" x14ac:dyDescent="0.2">
      <c r="A1011" s="159">
        <v>488100</v>
      </c>
      <c r="B1011" s="160" t="s">
        <v>31</v>
      </c>
      <c r="C1011" s="152">
        <v>280000</v>
      </c>
      <c r="D1011" s="167">
        <v>0</v>
      </c>
    </row>
    <row r="1012" spans="1:4" s="136" customFormat="1" ht="20.25" x14ac:dyDescent="0.2">
      <c r="A1012" s="159">
        <v>488100</v>
      </c>
      <c r="B1012" s="160" t="s">
        <v>649</v>
      </c>
      <c r="C1012" s="152">
        <v>100000</v>
      </c>
      <c r="D1012" s="167">
        <v>0</v>
      </c>
    </row>
    <row r="1013" spans="1:4" s="136" customFormat="1" ht="20.25" x14ac:dyDescent="0.2">
      <c r="A1013" s="159">
        <v>488100</v>
      </c>
      <c r="B1013" s="160" t="s">
        <v>230</v>
      </c>
      <c r="C1013" s="152">
        <v>1500000</v>
      </c>
      <c r="D1013" s="167">
        <v>0</v>
      </c>
    </row>
    <row r="1014" spans="1:4" s="136" customFormat="1" ht="20.25" x14ac:dyDescent="0.2">
      <c r="A1014" s="179">
        <v>488100</v>
      </c>
      <c r="B1014" s="160" t="s">
        <v>731</v>
      </c>
      <c r="C1014" s="152">
        <v>2639600</v>
      </c>
      <c r="D1014" s="167">
        <v>0</v>
      </c>
    </row>
    <row r="1015" spans="1:4" s="136" customFormat="1" ht="40.5" x14ac:dyDescent="0.2">
      <c r="A1015" s="159">
        <v>488100</v>
      </c>
      <c r="B1015" s="160" t="s">
        <v>636</v>
      </c>
      <c r="C1015" s="152">
        <v>0</v>
      </c>
      <c r="D1015" s="167">
        <v>0</v>
      </c>
    </row>
    <row r="1016" spans="1:4" s="136" customFormat="1" ht="20.25" x14ac:dyDescent="0.2">
      <c r="A1016" s="159">
        <v>488100</v>
      </c>
      <c r="B1016" s="160" t="s">
        <v>631</v>
      </c>
      <c r="C1016" s="152">
        <v>0</v>
      </c>
      <c r="D1016" s="167">
        <v>0</v>
      </c>
    </row>
    <row r="1017" spans="1:4" s="136" customFormat="1" ht="20.25" x14ac:dyDescent="0.2">
      <c r="A1017" s="175">
        <v>510000</v>
      </c>
      <c r="B1017" s="168" t="s">
        <v>243</v>
      </c>
      <c r="C1017" s="176">
        <f>C1018+C1022+C1020</f>
        <v>3695000</v>
      </c>
      <c r="D1017" s="176">
        <f>D1018+D1022+D1020</f>
        <v>0</v>
      </c>
    </row>
    <row r="1018" spans="1:4" s="136" customFormat="1" ht="20.25" x14ac:dyDescent="0.2">
      <c r="A1018" s="175">
        <v>511000</v>
      </c>
      <c r="B1018" s="168" t="s">
        <v>244</v>
      </c>
      <c r="C1018" s="176">
        <f>SUM(C1019:C1019)</f>
        <v>2233800</v>
      </c>
      <c r="D1018" s="176">
        <f>SUM(D1019:D1019)</f>
        <v>0</v>
      </c>
    </row>
    <row r="1019" spans="1:4" s="136" customFormat="1" ht="20.25" x14ac:dyDescent="0.2">
      <c r="A1019" s="159">
        <v>511300</v>
      </c>
      <c r="B1019" s="160" t="s">
        <v>247</v>
      </c>
      <c r="C1019" s="152">
        <v>2233800</v>
      </c>
      <c r="D1019" s="167">
        <v>0</v>
      </c>
    </row>
    <row r="1020" spans="1:4" s="177" customFormat="1" ht="20.25" x14ac:dyDescent="0.2">
      <c r="A1020" s="175">
        <v>513000</v>
      </c>
      <c r="B1020" s="168" t="s">
        <v>251</v>
      </c>
      <c r="C1020" s="164">
        <f t="shared" ref="C1020" si="199">C1021</f>
        <v>1456200</v>
      </c>
      <c r="D1020" s="164">
        <f t="shared" ref="D1020" si="200">D1021</f>
        <v>0</v>
      </c>
    </row>
    <row r="1021" spans="1:4" s="136" customFormat="1" ht="20.25" x14ac:dyDescent="0.2">
      <c r="A1021" s="159">
        <v>513700</v>
      </c>
      <c r="B1021" s="160" t="s">
        <v>253</v>
      </c>
      <c r="C1021" s="152">
        <v>1456200</v>
      </c>
      <c r="D1021" s="167">
        <v>0</v>
      </c>
    </row>
    <row r="1022" spans="1:4" s="136" customFormat="1" ht="20.25" x14ac:dyDescent="0.2">
      <c r="A1022" s="175">
        <v>516000</v>
      </c>
      <c r="B1022" s="168" t="s">
        <v>256</v>
      </c>
      <c r="C1022" s="176">
        <f t="shared" ref="C1022" si="201">SUM(C1023)</f>
        <v>5000</v>
      </c>
      <c r="D1022" s="176">
        <f t="shared" ref="D1022" si="202">SUM(D1023)</f>
        <v>0</v>
      </c>
    </row>
    <row r="1023" spans="1:4" s="136" customFormat="1" ht="20.25" x14ac:dyDescent="0.2">
      <c r="A1023" s="159">
        <v>516100</v>
      </c>
      <c r="B1023" s="160" t="s">
        <v>256</v>
      </c>
      <c r="C1023" s="152">
        <v>5000</v>
      </c>
      <c r="D1023" s="167">
        <v>0</v>
      </c>
    </row>
    <row r="1024" spans="1:4" s="177" customFormat="1" ht="20.25" x14ac:dyDescent="0.2">
      <c r="A1024" s="175">
        <v>630000</v>
      </c>
      <c r="B1024" s="168" t="s">
        <v>277</v>
      </c>
      <c r="C1024" s="176">
        <f>0+C1025</f>
        <v>120000</v>
      </c>
      <c r="D1024" s="176">
        <f>0+D1025</f>
        <v>0</v>
      </c>
    </row>
    <row r="1025" spans="1:4" s="177" customFormat="1" ht="20.25" x14ac:dyDescent="0.2">
      <c r="A1025" s="175">
        <v>638000</v>
      </c>
      <c r="B1025" s="168" t="s">
        <v>284</v>
      </c>
      <c r="C1025" s="176">
        <f t="shared" ref="C1025" si="203">C1026</f>
        <v>120000</v>
      </c>
      <c r="D1025" s="176">
        <f t="shared" ref="D1025" si="204">D1026</f>
        <v>0</v>
      </c>
    </row>
    <row r="1026" spans="1:4" s="136" customFormat="1" ht="20.25" x14ac:dyDescent="0.2">
      <c r="A1026" s="159">
        <v>638100</v>
      </c>
      <c r="B1026" s="160" t="s">
        <v>285</v>
      </c>
      <c r="C1026" s="152">
        <v>120000</v>
      </c>
      <c r="D1026" s="167">
        <v>0</v>
      </c>
    </row>
    <row r="1027" spans="1:4" s="136" customFormat="1" ht="20.25" x14ac:dyDescent="0.2">
      <c r="A1027" s="181"/>
      <c r="B1027" s="172" t="s">
        <v>294</v>
      </c>
      <c r="C1027" s="178">
        <f>C975+C1005+C1017+C1024+0</f>
        <v>18900900</v>
      </c>
      <c r="D1027" s="178">
        <f>D975+D1005+D1017+D1024+0</f>
        <v>0</v>
      </c>
    </row>
    <row r="1028" spans="1:4" s="136" customFormat="1" ht="20.25" x14ac:dyDescent="0.2">
      <c r="A1028" s="182"/>
      <c r="B1028" s="154"/>
      <c r="C1028" s="152"/>
      <c r="D1028" s="152"/>
    </row>
    <row r="1029" spans="1:4" s="136" customFormat="1" ht="20.25" x14ac:dyDescent="0.2">
      <c r="A1029" s="157"/>
      <c r="B1029" s="154"/>
      <c r="C1029" s="152"/>
      <c r="D1029" s="152"/>
    </row>
    <row r="1030" spans="1:4" s="136" customFormat="1" ht="20.25" x14ac:dyDescent="0.2">
      <c r="A1030" s="159" t="s">
        <v>347</v>
      </c>
      <c r="B1030" s="168"/>
      <c r="C1030" s="152"/>
      <c r="D1030" s="152"/>
    </row>
    <row r="1031" spans="1:4" s="136" customFormat="1" ht="20.25" x14ac:dyDescent="0.2">
      <c r="A1031" s="159" t="s">
        <v>345</v>
      </c>
      <c r="B1031" s="168"/>
      <c r="C1031" s="152"/>
      <c r="D1031" s="152"/>
    </row>
    <row r="1032" spans="1:4" s="136" customFormat="1" ht="20.25" x14ac:dyDescent="0.2">
      <c r="A1032" s="159" t="s">
        <v>325</v>
      </c>
      <c r="B1032" s="168"/>
      <c r="C1032" s="152"/>
      <c r="D1032" s="152"/>
    </row>
    <row r="1033" spans="1:4" s="136" customFormat="1" ht="20.25" x14ac:dyDescent="0.2">
      <c r="A1033" s="159" t="s">
        <v>348</v>
      </c>
      <c r="B1033" s="168"/>
      <c r="C1033" s="152"/>
      <c r="D1033" s="152"/>
    </row>
    <row r="1034" spans="1:4" s="136" customFormat="1" ht="20.25" x14ac:dyDescent="0.2">
      <c r="A1034" s="159"/>
      <c r="B1034" s="161"/>
      <c r="C1034" s="158"/>
      <c r="D1034" s="158"/>
    </row>
    <row r="1035" spans="1:4" s="136" customFormat="1" ht="20.25" x14ac:dyDescent="0.2">
      <c r="A1035" s="175">
        <v>410000</v>
      </c>
      <c r="B1035" s="163" t="s">
        <v>44</v>
      </c>
      <c r="C1035" s="176">
        <f>C1036+C1041+C1054</f>
        <v>332902800</v>
      </c>
      <c r="D1035" s="176">
        <f>D1036+D1041+D1054</f>
        <v>1455000</v>
      </c>
    </row>
    <row r="1036" spans="1:4" s="136" customFormat="1" ht="20.25" x14ac:dyDescent="0.2">
      <c r="A1036" s="175">
        <v>411000</v>
      </c>
      <c r="B1036" s="163" t="s">
        <v>45</v>
      </c>
      <c r="C1036" s="176">
        <f t="shared" ref="C1036" si="205">SUM(C1037:C1040)</f>
        <v>305832800</v>
      </c>
      <c r="D1036" s="176">
        <f>SUM(D1037:D1040)</f>
        <v>27000</v>
      </c>
    </row>
    <row r="1037" spans="1:4" s="136" customFormat="1" ht="20.25" x14ac:dyDescent="0.2">
      <c r="A1037" s="159">
        <v>411100</v>
      </c>
      <c r="B1037" s="160" t="s">
        <v>46</v>
      </c>
      <c r="C1037" s="152">
        <f>266600000+13903600+8339200</f>
        <v>288842800</v>
      </c>
      <c r="D1037" s="167">
        <v>0</v>
      </c>
    </row>
    <row r="1038" spans="1:4" s="136" customFormat="1" ht="20.25" x14ac:dyDescent="0.2">
      <c r="A1038" s="159">
        <v>411200</v>
      </c>
      <c r="B1038" s="160" t="s">
        <v>47</v>
      </c>
      <c r="C1038" s="152">
        <v>9150000</v>
      </c>
      <c r="D1038" s="152">
        <v>27000</v>
      </c>
    </row>
    <row r="1039" spans="1:4" s="136" customFormat="1" ht="40.5" x14ac:dyDescent="0.2">
      <c r="A1039" s="159">
        <v>411300</v>
      </c>
      <c r="B1039" s="160" t="s">
        <v>48</v>
      </c>
      <c r="C1039" s="152">
        <v>6090000</v>
      </c>
      <c r="D1039" s="167">
        <v>0</v>
      </c>
    </row>
    <row r="1040" spans="1:4" s="136" customFormat="1" ht="20.25" x14ac:dyDescent="0.2">
      <c r="A1040" s="159">
        <v>411400</v>
      </c>
      <c r="B1040" s="160" t="s">
        <v>49</v>
      </c>
      <c r="C1040" s="152">
        <v>1750000</v>
      </c>
      <c r="D1040" s="167">
        <v>0</v>
      </c>
    </row>
    <row r="1041" spans="1:4" s="136" customFormat="1" ht="20.25" x14ac:dyDescent="0.2">
      <c r="A1041" s="175">
        <v>412000</v>
      </c>
      <c r="B1041" s="168" t="s">
        <v>50</v>
      </c>
      <c r="C1041" s="176">
        <f>SUM(C1042:C1053)</f>
        <v>22300000</v>
      </c>
      <c r="D1041" s="176">
        <f>SUM(D1042:D1053)</f>
        <v>1428000</v>
      </c>
    </row>
    <row r="1042" spans="1:4" s="136" customFormat="1" ht="20.25" x14ac:dyDescent="0.2">
      <c r="A1042" s="159">
        <v>412100</v>
      </c>
      <c r="B1042" s="160" t="s">
        <v>51</v>
      </c>
      <c r="C1042" s="152">
        <v>6000</v>
      </c>
      <c r="D1042" s="152">
        <v>8000</v>
      </c>
    </row>
    <row r="1043" spans="1:4" s="136" customFormat="1" ht="20.25" x14ac:dyDescent="0.2">
      <c r="A1043" s="159">
        <v>412200</v>
      </c>
      <c r="B1043" s="160" t="s">
        <v>52</v>
      </c>
      <c r="C1043" s="152">
        <v>9230000</v>
      </c>
      <c r="D1043" s="152">
        <v>220000</v>
      </c>
    </row>
    <row r="1044" spans="1:4" s="136" customFormat="1" ht="20.25" x14ac:dyDescent="0.2">
      <c r="A1044" s="159">
        <v>412300</v>
      </c>
      <c r="B1044" s="160" t="s">
        <v>53</v>
      </c>
      <c r="C1044" s="152">
        <v>1100000</v>
      </c>
      <c r="D1044" s="152">
        <v>120000</v>
      </c>
    </row>
    <row r="1045" spans="1:4" s="136" customFormat="1" ht="20.25" x14ac:dyDescent="0.2">
      <c r="A1045" s="159">
        <v>412300</v>
      </c>
      <c r="B1045" s="160" t="s">
        <v>54</v>
      </c>
      <c r="C1045" s="152">
        <v>5720000</v>
      </c>
      <c r="D1045" s="167">
        <v>0</v>
      </c>
    </row>
    <row r="1046" spans="1:4" s="136" customFormat="1" ht="20.25" x14ac:dyDescent="0.2">
      <c r="A1046" s="159">
        <v>412400</v>
      </c>
      <c r="B1046" s="160" t="s">
        <v>55</v>
      </c>
      <c r="C1046" s="152">
        <v>430000</v>
      </c>
      <c r="D1046" s="152">
        <v>200000</v>
      </c>
    </row>
    <row r="1047" spans="1:4" s="136" customFormat="1" ht="20.25" x14ac:dyDescent="0.2">
      <c r="A1047" s="159">
        <v>412500</v>
      </c>
      <c r="B1047" s="160" t="s">
        <v>57</v>
      </c>
      <c r="C1047" s="152">
        <v>600000</v>
      </c>
      <c r="D1047" s="152">
        <v>320000</v>
      </c>
    </row>
    <row r="1048" spans="1:4" s="136" customFormat="1" ht="20.25" x14ac:dyDescent="0.2">
      <c r="A1048" s="159">
        <v>412600</v>
      </c>
      <c r="B1048" s="160" t="s">
        <v>58</v>
      </c>
      <c r="C1048" s="152">
        <v>250000</v>
      </c>
      <c r="D1048" s="152">
        <v>70000</v>
      </c>
    </row>
    <row r="1049" spans="1:4" s="136" customFormat="1" ht="20.25" x14ac:dyDescent="0.2">
      <c r="A1049" s="159">
        <v>412700</v>
      </c>
      <c r="B1049" s="160" t="s">
        <v>60</v>
      </c>
      <c r="C1049" s="152">
        <v>620000</v>
      </c>
      <c r="D1049" s="152">
        <v>90000</v>
      </c>
    </row>
    <row r="1050" spans="1:4" s="136" customFormat="1" ht="20.25" x14ac:dyDescent="0.2">
      <c r="A1050" s="159">
        <v>412900</v>
      </c>
      <c r="B1050" s="169" t="s">
        <v>75</v>
      </c>
      <c r="C1050" s="152">
        <v>3700000</v>
      </c>
      <c r="D1050" s="167">
        <v>0</v>
      </c>
    </row>
    <row r="1051" spans="1:4" s="136" customFormat="1" ht="20.25" x14ac:dyDescent="0.2">
      <c r="A1051" s="159">
        <v>412900</v>
      </c>
      <c r="B1051" s="169" t="s">
        <v>77</v>
      </c>
      <c r="C1051" s="152">
        <v>25000</v>
      </c>
      <c r="D1051" s="167">
        <v>0</v>
      </c>
    </row>
    <row r="1052" spans="1:4" s="136" customFormat="1" ht="20.25" x14ac:dyDescent="0.2">
      <c r="A1052" s="159">
        <v>412900</v>
      </c>
      <c r="B1052" s="160" t="s">
        <v>78</v>
      </c>
      <c r="C1052" s="152">
        <v>550000</v>
      </c>
      <c r="D1052" s="167">
        <v>0</v>
      </c>
    </row>
    <row r="1053" spans="1:4" s="136" customFormat="1" ht="20.25" x14ac:dyDescent="0.2">
      <c r="A1053" s="159">
        <v>412900</v>
      </c>
      <c r="B1053" s="160" t="s">
        <v>80</v>
      </c>
      <c r="C1053" s="152">
        <v>69000</v>
      </c>
      <c r="D1053" s="152">
        <v>400000</v>
      </c>
    </row>
    <row r="1054" spans="1:4" s="177" customFormat="1" ht="20.25" x14ac:dyDescent="0.2">
      <c r="A1054" s="175">
        <v>416000</v>
      </c>
      <c r="B1054" s="168" t="s">
        <v>167</v>
      </c>
      <c r="C1054" s="176">
        <f>SUM(C1055:C1055)</f>
        <v>4770000</v>
      </c>
      <c r="D1054" s="176">
        <f>SUM(D1055:D1055)</f>
        <v>0</v>
      </c>
    </row>
    <row r="1055" spans="1:4" s="136" customFormat="1" ht="20.25" x14ac:dyDescent="0.2">
      <c r="A1055" s="159">
        <v>416300</v>
      </c>
      <c r="B1055" s="160" t="s">
        <v>190</v>
      </c>
      <c r="C1055" s="152">
        <v>4770000</v>
      </c>
      <c r="D1055" s="167">
        <v>0</v>
      </c>
    </row>
    <row r="1056" spans="1:4" s="136" customFormat="1" ht="20.25" x14ac:dyDescent="0.2">
      <c r="A1056" s="175">
        <v>510000</v>
      </c>
      <c r="B1056" s="168" t="s">
        <v>243</v>
      </c>
      <c r="C1056" s="176">
        <f t="shared" ref="C1056" si="206">C1057+C1062</f>
        <v>450000</v>
      </c>
      <c r="D1056" s="176">
        <f>D1057+D1062</f>
        <v>528000</v>
      </c>
    </row>
    <row r="1057" spans="1:4" s="136" customFormat="1" ht="20.25" x14ac:dyDescent="0.2">
      <c r="A1057" s="175">
        <v>511000</v>
      </c>
      <c r="B1057" s="168" t="s">
        <v>244</v>
      </c>
      <c r="C1057" s="176">
        <f t="shared" ref="C1057" si="207">SUM(C1058:C1061)</f>
        <v>450000</v>
      </c>
      <c r="D1057" s="176">
        <f>SUM(D1058:D1061)</f>
        <v>513000</v>
      </c>
    </row>
    <row r="1058" spans="1:4" s="136" customFormat="1" ht="20.25" x14ac:dyDescent="0.2">
      <c r="A1058" s="179">
        <v>511100</v>
      </c>
      <c r="B1058" s="160" t="s">
        <v>245</v>
      </c>
      <c r="C1058" s="152">
        <v>100000</v>
      </c>
      <c r="D1058" s="152">
        <v>23000</v>
      </c>
    </row>
    <row r="1059" spans="1:4" s="136" customFormat="1" ht="20.25" x14ac:dyDescent="0.2">
      <c r="A1059" s="179">
        <v>511200</v>
      </c>
      <c r="B1059" s="160" t="s">
        <v>246</v>
      </c>
      <c r="C1059" s="152">
        <v>200000</v>
      </c>
      <c r="D1059" s="152">
        <v>120000</v>
      </c>
    </row>
    <row r="1060" spans="1:4" s="136" customFormat="1" ht="20.25" x14ac:dyDescent="0.2">
      <c r="A1060" s="159">
        <v>511300</v>
      </c>
      <c r="B1060" s="160" t="s">
        <v>247</v>
      </c>
      <c r="C1060" s="152">
        <v>150000</v>
      </c>
      <c r="D1060" s="152">
        <v>360000</v>
      </c>
    </row>
    <row r="1061" spans="1:4" s="136" customFormat="1" ht="20.25" x14ac:dyDescent="0.2">
      <c r="A1061" s="159">
        <v>511400</v>
      </c>
      <c r="B1061" s="160" t="s">
        <v>248</v>
      </c>
      <c r="C1061" s="152">
        <v>0</v>
      </c>
      <c r="D1061" s="152">
        <v>10000</v>
      </c>
    </row>
    <row r="1062" spans="1:4" s="177" customFormat="1" ht="20.25" x14ac:dyDescent="0.2">
      <c r="A1062" s="175">
        <v>516000</v>
      </c>
      <c r="B1062" s="168" t="s">
        <v>256</v>
      </c>
      <c r="C1062" s="176">
        <f t="shared" ref="C1062" si="208">C1063</f>
        <v>0</v>
      </c>
      <c r="D1062" s="176">
        <f t="shared" ref="D1062" si="209">D1063</f>
        <v>15000</v>
      </c>
    </row>
    <row r="1063" spans="1:4" s="136" customFormat="1" ht="20.25" x14ac:dyDescent="0.2">
      <c r="A1063" s="159">
        <v>516100</v>
      </c>
      <c r="B1063" s="160" t="s">
        <v>256</v>
      </c>
      <c r="C1063" s="152">
        <v>0</v>
      </c>
      <c r="D1063" s="152">
        <v>15000</v>
      </c>
    </row>
    <row r="1064" spans="1:4" s="177" customFormat="1" ht="20.25" x14ac:dyDescent="0.2">
      <c r="A1064" s="175">
        <v>630000</v>
      </c>
      <c r="B1064" s="168" t="s">
        <v>277</v>
      </c>
      <c r="C1064" s="176">
        <f t="shared" ref="C1064" si="210">C1065+C1067</f>
        <v>8600000</v>
      </c>
      <c r="D1064" s="176">
        <f>D1065+D1067</f>
        <v>0</v>
      </c>
    </row>
    <row r="1065" spans="1:4" s="177" customFormat="1" ht="20.25" x14ac:dyDescent="0.2">
      <c r="A1065" s="175">
        <v>631000</v>
      </c>
      <c r="B1065" s="168" t="s">
        <v>278</v>
      </c>
      <c r="C1065" s="176">
        <f t="shared" ref="C1065" si="211">C1066</f>
        <v>100000</v>
      </c>
      <c r="D1065" s="176">
        <f t="shared" ref="D1065" si="212">D1066</f>
        <v>0</v>
      </c>
    </row>
    <row r="1066" spans="1:4" s="136" customFormat="1" ht="20.25" x14ac:dyDescent="0.2">
      <c r="A1066" s="159">
        <v>631900</v>
      </c>
      <c r="B1066" s="160" t="s">
        <v>281</v>
      </c>
      <c r="C1066" s="152">
        <v>100000</v>
      </c>
      <c r="D1066" s="167">
        <v>0</v>
      </c>
    </row>
    <row r="1067" spans="1:4" s="177" customFormat="1" ht="20.25" x14ac:dyDescent="0.2">
      <c r="A1067" s="175">
        <v>638000</v>
      </c>
      <c r="B1067" s="168" t="s">
        <v>284</v>
      </c>
      <c r="C1067" s="176">
        <f t="shared" ref="C1067" si="213">C1068</f>
        <v>8500000</v>
      </c>
      <c r="D1067" s="176">
        <f t="shared" ref="D1067" si="214">D1068</f>
        <v>0</v>
      </c>
    </row>
    <row r="1068" spans="1:4" s="136" customFormat="1" ht="20.25" x14ac:dyDescent="0.2">
      <c r="A1068" s="159">
        <v>638100</v>
      </c>
      <c r="B1068" s="160" t="s">
        <v>285</v>
      </c>
      <c r="C1068" s="152">
        <v>8500000</v>
      </c>
      <c r="D1068" s="167">
        <v>0</v>
      </c>
    </row>
    <row r="1069" spans="1:4" s="136" customFormat="1" ht="20.25" x14ac:dyDescent="0.2">
      <c r="A1069" s="143"/>
      <c r="B1069" s="172" t="s">
        <v>294</v>
      </c>
      <c r="C1069" s="178">
        <f>C1035+C1056+C1064+0</f>
        <v>341952800</v>
      </c>
      <c r="D1069" s="178">
        <f>D1035+D1056+D1064+0</f>
        <v>1983000</v>
      </c>
    </row>
    <row r="1070" spans="1:4" s="136" customFormat="1" ht="20.25" x14ac:dyDescent="0.2">
      <c r="A1070" s="146"/>
      <c r="B1070" s="154"/>
      <c r="C1070" s="158"/>
      <c r="D1070" s="158"/>
    </row>
    <row r="1071" spans="1:4" s="136" customFormat="1" ht="20.25" x14ac:dyDescent="0.2">
      <c r="A1071" s="157"/>
      <c r="B1071" s="154"/>
      <c r="C1071" s="152"/>
      <c r="D1071" s="152"/>
    </row>
    <row r="1072" spans="1:4" s="136" customFormat="1" ht="20.25" x14ac:dyDescent="0.2">
      <c r="A1072" s="159" t="s">
        <v>349</v>
      </c>
      <c r="B1072" s="168"/>
      <c r="C1072" s="152"/>
      <c r="D1072" s="152"/>
    </row>
    <row r="1073" spans="1:4" s="136" customFormat="1" ht="20.25" x14ac:dyDescent="0.2">
      <c r="A1073" s="159" t="s">
        <v>345</v>
      </c>
      <c r="B1073" s="168"/>
      <c r="C1073" s="152"/>
      <c r="D1073" s="152"/>
    </row>
    <row r="1074" spans="1:4" s="136" customFormat="1" ht="20.25" x14ac:dyDescent="0.2">
      <c r="A1074" s="159" t="s">
        <v>350</v>
      </c>
      <c r="B1074" s="168"/>
      <c r="C1074" s="152"/>
      <c r="D1074" s="152"/>
    </row>
    <row r="1075" spans="1:4" s="136" customFormat="1" ht="20.25" x14ac:dyDescent="0.2">
      <c r="A1075" s="159" t="s">
        <v>351</v>
      </c>
      <c r="B1075" s="168"/>
      <c r="C1075" s="152"/>
      <c r="D1075" s="152"/>
    </row>
    <row r="1076" spans="1:4" s="136" customFormat="1" ht="20.25" x14ac:dyDescent="0.2">
      <c r="A1076" s="159"/>
      <c r="B1076" s="161"/>
      <c r="C1076" s="158"/>
      <c r="D1076" s="158"/>
    </row>
    <row r="1077" spans="1:4" s="136" customFormat="1" ht="20.25" x14ac:dyDescent="0.2">
      <c r="A1077" s="175">
        <v>410000</v>
      </c>
      <c r="B1077" s="163" t="s">
        <v>44</v>
      </c>
      <c r="C1077" s="176">
        <f t="shared" ref="C1077" si="215">C1078+C1083</f>
        <v>121629600</v>
      </c>
      <c r="D1077" s="176">
        <f>D1078+D1083</f>
        <v>0</v>
      </c>
    </row>
    <row r="1078" spans="1:4" s="136" customFormat="1" ht="20.25" x14ac:dyDescent="0.2">
      <c r="A1078" s="175">
        <v>411000</v>
      </c>
      <c r="B1078" s="163" t="s">
        <v>45</v>
      </c>
      <c r="C1078" s="176">
        <f t="shared" ref="C1078" si="216">SUM(C1079:C1082)</f>
        <v>120479600</v>
      </c>
      <c r="D1078" s="176">
        <f>SUM(D1079:D1082)</f>
        <v>0</v>
      </c>
    </row>
    <row r="1079" spans="1:4" s="136" customFormat="1" ht="20.25" x14ac:dyDescent="0.2">
      <c r="A1079" s="159">
        <v>411100</v>
      </c>
      <c r="B1079" s="160" t="s">
        <v>46</v>
      </c>
      <c r="C1079" s="152">
        <f>109000000+5902700+2126900</f>
        <v>117029600</v>
      </c>
      <c r="D1079" s="167">
        <v>0</v>
      </c>
    </row>
    <row r="1080" spans="1:4" s="136" customFormat="1" ht="20.25" x14ac:dyDescent="0.2">
      <c r="A1080" s="159">
        <v>411200</v>
      </c>
      <c r="B1080" s="160" t="s">
        <v>47</v>
      </c>
      <c r="C1080" s="152">
        <v>800000</v>
      </c>
      <c r="D1080" s="167">
        <v>0</v>
      </c>
    </row>
    <row r="1081" spans="1:4" s="136" customFormat="1" ht="40.5" x14ac:dyDescent="0.2">
      <c r="A1081" s="159">
        <v>411300</v>
      </c>
      <c r="B1081" s="160" t="s">
        <v>48</v>
      </c>
      <c r="C1081" s="152">
        <v>1900000</v>
      </c>
      <c r="D1081" s="167">
        <v>0</v>
      </c>
    </row>
    <row r="1082" spans="1:4" s="136" customFormat="1" ht="20.25" x14ac:dyDescent="0.2">
      <c r="A1082" s="159">
        <v>411400</v>
      </c>
      <c r="B1082" s="160" t="s">
        <v>49</v>
      </c>
      <c r="C1082" s="152">
        <v>750000</v>
      </c>
      <c r="D1082" s="167">
        <v>0</v>
      </c>
    </row>
    <row r="1083" spans="1:4" s="136" customFormat="1" ht="20.25" x14ac:dyDescent="0.2">
      <c r="A1083" s="175">
        <v>412000</v>
      </c>
      <c r="B1083" s="168" t="s">
        <v>50</v>
      </c>
      <c r="C1083" s="176">
        <f t="shared" ref="C1083" si="217">SUM(C1084:C1085)</f>
        <v>1150000</v>
      </c>
      <c r="D1083" s="176">
        <f>SUM(D1084:D1085)</f>
        <v>0</v>
      </c>
    </row>
    <row r="1084" spans="1:4" s="136" customFormat="1" ht="20.25" x14ac:dyDescent="0.2">
      <c r="A1084" s="159">
        <v>412900</v>
      </c>
      <c r="B1084" s="169" t="s">
        <v>75</v>
      </c>
      <c r="C1084" s="152">
        <v>950000</v>
      </c>
      <c r="D1084" s="167">
        <v>0</v>
      </c>
    </row>
    <row r="1085" spans="1:4" s="136" customFormat="1" ht="20.25" x14ac:dyDescent="0.2">
      <c r="A1085" s="159">
        <v>412900</v>
      </c>
      <c r="B1085" s="160" t="s">
        <v>78</v>
      </c>
      <c r="C1085" s="152">
        <v>200000</v>
      </c>
      <c r="D1085" s="167">
        <v>0</v>
      </c>
    </row>
    <row r="1086" spans="1:4" s="177" customFormat="1" ht="20.25" x14ac:dyDescent="0.2">
      <c r="A1086" s="175">
        <v>510000</v>
      </c>
      <c r="B1086" s="168" t="s">
        <v>243</v>
      </c>
      <c r="C1086" s="176">
        <f t="shared" ref="C1086" si="218">C1087</f>
        <v>0</v>
      </c>
      <c r="D1086" s="176">
        <f t="shared" ref="D1086" si="219">D1087</f>
        <v>0</v>
      </c>
    </row>
    <row r="1087" spans="1:4" s="177" customFormat="1" ht="20.25" x14ac:dyDescent="0.2">
      <c r="A1087" s="175">
        <v>511000</v>
      </c>
      <c r="B1087" s="168" t="s">
        <v>244</v>
      </c>
      <c r="C1087" s="176">
        <f>SUM(C1088:C1088)</f>
        <v>0</v>
      </c>
      <c r="D1087" s="176">
        <f>SUM(D1088:D1088)</f>
        <v>0</v>
      </c>
    </row>
    <row r="1088" spans="1:4" s="136" customFormat="1" ht="20.25" x14ac:dyDescent="0.2">
      <c r="A1088" s="179">
        <v>511200</v>
      </c>
      <c r="B1088" s="160" t="s">
        <v>246</v>
      </c>
      <c r="C1088" s="152">
        <v>0</v>
      </c>
      <c r="D1088" s="167">
        <v>0</v>
      </c>
    </row>
    <row r="1089" spans="1:4" s="177" customFormat="1" ht="20.25" x14ac:dyDescent="0.2">
      <c r="A1089" s="175">
        <v>630000</v>
      </c>
      <c r="B1089" s="168" t="s">
        <v>277</v>
      </c>
      <c r="C1089" s="176">
        <f>0+C1090</f>
        <v>3000000</v>
      </c>
      <c r="D1089" s="176">
        <f>0+D1090</f>
        <v>0</v>
      </c>
    </row>
    <row r="1090" spans="1:4" s="177" customFormat="1" ht="20.25" x14ac:dyDescent="0.2">
      <c r="A1090" s="175">
        <v>638000</v>
      </c>
      <c r="B1090" s="168" t="s">
        <v>284</v>
      </c>
      <c r="C1090" s="176">
        <f t="shared" ref="C1090" si="220">C1091</f>
        <v>3000000</v>
      </c>
      <c r="D1090" s="176">
        <f t="shared" ref="D1090" si="221">D1091</f>
        <v>0</v>
      </c>
    </row>
    <row r="1091" spans="1:4" s="136" customFormat="1" ht="20.25" x14ac:dyDescent="0.2">
      <c r="A1091" s="159">
        <v>638100</v>
      </c>
      <c r="B1091" s="160" t="s">
        <v>285</v>
      </c>
      <c r="C1091" s="152">
        <v>3000000</v>
      </c>
      <c r="D1091" s="167">
        <v>0</v>
      </c>
    </row>
    <row r="1092" spans="1:4" s="136" customFormat="1" ht="20.25" x14ac:dyDescent="0.2">
      <c r="A1092" s="181"/>
      <c r="B1092" s="172" t="s">
        <v>294</v>
      </c>
      <c r="C1092" s="178">
        <f>C1077+C1086+C1089+0</f>
        <v>124629600</v>
      </c>
      <c r="D1092" s="178">
        <f>D1077+D1086+D1089+0</f>
        <v>0</v>
      </c>
    </row>
    <row r="1093" spans="1:4" s="136" customFormat="1" ht="20.25" x14ac:dyDescent="0.2">
      <c r="A1093" s="182"/>
      <c r="B1093" s="154"/>
      <c r="C1093" s="158"/>
      <c r="D1093" s="158"/>
    </row>
    <row r="1094" spans="1:4" s="136" customFormat="1" ht="20.25" x14ac:dyDescent="0.2">
      <c r="A1094" s="157"/>
      <c r="B1094" s="154"/>
      <c r="C1094" s="152"/>
      <c r="D1094" s="152"/>
    </row>
    <row r="1095" spans="1:4" s="136" customFormat="1" ht="20.25" x14ac:dyDescent="0.2">
      <c r="A1095" s="159" t="s">
        <v>352</v>
      </c>
      <c r="B1095" s="168"/>
      <c r="C1095" s="152"/>
      <c r="D1095" s="152"/>
    </row>
    <row r="1096" spans="1:4" s="136" customFormat="1" ht="20.25" x14ac:dyDescent="0.2">
      <c r="A1096" s="159" t="s">
        <v>345</v>
      </c>
      <c r="B1096" s="168"/>
      <c r="C1096" s="152"/>
      <c r="D1096" s="152"/>
    </row>
    <row r="1097" spans="1:4" s="136" customFormat="1" ht="20.25" x14ac:dyDescent="0.2">
      <c r="A1097" s="159" t="s">
        <v>329</v>
      </c>
      <c r="B1097" s="168"/>
      <c r="C1097" s="152"/>
      <c r="D1097" s="152"/>
    </row>
    <row r="1098" spans="1:4" s="136" customFormat="1" ht="20.25" x14ac:dyDescent="0.2">
      <c r="A1098" s="159" t="s">
        <v>293</v>
      </c>
      <c r="B1098" s="168"/>
      <c r="C1098" s="152"/>
      <c r="D1098" s="152"/>
    </row>
    <row r="1099" spans="1:4" s="136" customFormat="1" ht="20.25" x14ac:dyDescent="0.2">
      <c r="A1099" s="159"/>
      <c r="B1099" s="161"/>
      <c r="C1099" s="158"/>
      <c r="D1099" s="158"/>
    </row>
    <row r="1100" spans="1:4" s="136" customFormat="1" ht="20.25" x14ac:dyDescent="0.2">
      <c r="A1100" s="175">
        <v>410000</v>
      </c>
      <c r="B1100" s="163" t="s">
        <v>44</v>
      </c>
      <c r="C1100" s="176">
        <f t="shared" ref="C1100" si="222">C1101+C1106+C1120</f>
        <v>2332200</v>
      </c>
      <c r="D1100" s="176">
        <f>D1101+D1106+D1120</f>
        <v>0</v>
      </c>
    </row>
    <row r="1101" spans="1:4" s="136" customFormat="1" ht="20.25" x14ac:dyDescent="0.2">
      <c r="A1101" s="175">
        <v>411000</v>
      </c>
      <c r="B1101" s="163" t="s">
        <v>45</v>
      </c>
      <c r="C1101" s="176">
        <f t="shared" ref="C1101" si="223">SUM(C1102:C1105)</f>
        <v>1858500</v>
      </c>
      <c r="D1101" s="176">
        <f>SUM(D1102:D1105)</f>
        <v>0</v>
      </c>
    </row>
    <row r="1102" spans="1:4" s="136" customFormat="1" ht="20.25" x14ac:dyDescent="0.2">
      <c r="A1102" s="159">
        <v>411100</v>
      </c>
      <c r="B1102" s="160" t="s">
        <v>46</v>
      </c>
      <c r="C1102" s="152">
        <v>1750000</v>
      </c>
      <c r="D1102" s="167">
        <v>0</v>
      </c>
    </row>
    <row r="1103" spans="1:4" s="136" customFormat="1" ht="20.25" x14ac:dyDescent="0.2">
      <c r="A1103" s="159">
        <v>411200</v>
      </c>
      <c r="B1103" s="160" t="s">
        <v>47</v>
      </c>
      <c r="C1103" s="152">
        <v>48000</v>
      </c>
      <c r="D1103" s="167">
        <v>0</v>
      </c>
    </row>
    <row r="1104" spans="1:4" s="136" customFormat="1" ht="40.5" x14ac:dyDescent="0.2">
      <c r="A1104" s="159">
        <v>411300</v>
      </c>
      <c r="B1104" s="160" t="s">
        <v>48</v>
      </c>
      <c r="C1104" s="152">
        <v>50000</v>
      </c>
      <c r="D1104" s="167">
        <v>0</v>
      </c>
    </row>
    <row r="1105" spans="1:4" s="136" customFormat="1" ht="20.25" x14ac:dyDescent="0.2">
      <c r="A1105" s="159">
        <v>411400</v>
      </c>
      <c r="B1105" s="160" t="s">
        <v>49</v>
      </c>
      <c r="C1105" s="152">
        <v>10500</v>
      </c>
      <c r="D1105" s="167">
        <v>0</v>
      </c>
    </row>
    <row r="1106" spans="1:4" s="136" customFormat="1" ht="20.25" x14ac:dyDescent="0.2">
      <c r="A1106" s="175">
        <v>412000</v>
      </c>
      <c r="B1106" s="168" t="s">
        <v>50</v>
      </c>
      <c r="C1106" s="176">
        <f t="shared" ref="C1106" si="224">SUM(C1107:C1119)</f>
        <v>470700</v>
      </c>
      <c r="D1106" s="176">
        <f>SUM(D1107:D1119)</f>
        <v>0</v>
      </c>
    </row>
    <row r="1107" spans="1:4" s="136" customFormat="1" ht="20.25" x14ac:dyDescent="0.2">
      <c r="A1107" s="179">
        <v>412100</v>
      </c>
      <c r="B1107" s="160" t="s">
        <v>51</v>
      </c>
      <c r="C1107" s="152">
        <v>3000</v>
      </c>
      <c r="D1107" s="167">
        <v>0</v>
      </c>
    </row>
    <row r="1108" spans="1:4" s="136" customFormat="1" ht="20.25" x14ac:dyDescent="0.2">
      <c r="A1108" s="159">
        <v>412200</v>
      </c>
      <c r="B1108" s="160" t="s">
        <v>52</v>
      </c>
      <c r="C1108" s="152">
        <v>72000</v>
      </c>
      <c r="D1108" s="167">
        <v>0</v>
      </c>
    </row>
    <row r="1109" spans="1:4" s="136" customFormat="1" ht="20.25" x14ac:dyDescent="0.2">
      <c r="A1109" s="159">
        <v>412300</v>
      </c>
      <c r="B1109" s="160" t="s">
        <v>53</v>
      </c>
      <c r="C1109" s="152">
        <v>12000</v>
      </c>
      <c r="D1109" s="167">
        <v>0</v>
      </c>
    </row>
    <row r="1110" spans="1:4" s="136" customFormat="1" ht="20.25" x14ac:dyDescent="0.2">
      <c r="A1110" s="159">
        <v>412400</v>
      </c>
      <c r="B1110" s="160" t="s">
        <v>55</v>
      </c>
      <c r="C1110" s="152">
        <v>2000</v>
      </c>
      <c r="D1110" s="167">
        <v>0</v>
      </c>
    </row>
    <row r="1111" spans="1:4" s="136" customFormat="1" ht="20.25" x14ac:dyDescent="0.2">
      <c r="A1111" s="159">
        <v>412400</v>
      </c>
      <c r="B1111" s="160" t="s">
        <v>56</v>
      </c>
      <c r="C1111" s="152">
        <v>3000</v>
      </c>
      <c r="D1111" s="167">
        <v>0</v>
      </c>
    </row>
    <row r="1112" spans="1:4" s="136" customFormat="1" ht="20.25" x14ac:dyDescent="0.2">
      <c r="A1112" s="159">
        <v>412500</v>
      </c>
      <c r="B1112" s="160" t="s">
        <v>57</v>
      </c>
      <c r="C1112" s="152">
        <v>11000</v>
      </c>
      <c r="D1112" s="167">
        <v>0</v>
      </c>
    </row>
    <row r="1113" spans="1:4" s="136" customFormat="1" ht="20.25" x14ac:dyDescent="0.2">
      <c r="A1113" s="159">
        <v>412600</v>
      </c>
      <c r="B1113" s="160" t="s">
        <v>58</v>
      </c>
      <c r="C1113" s="152">
        <v>55000</v>
      </c>
      <c r="D1113" s="167">
        <v>0</v>
      </c>
    </row>
    <row r="1114" spans="1:4" s="136" customFormat="1" ht="20.25" x14ac:dyDescent="0.2">
      <c r="A1114" s="159">
        <v>412700</v>
      </c>
      <c r="B1114" s="160" t="s">
        <v>60</v>
      </c>
      <c r="C1114" s="152">
        <v>300000</v>
      </c>
      <c r="D1114" s="167">
        <v>0</v>
      </c>
    </row>
    <row r="1115" spans="1:4" s="136" customFormat="1" ht="20.25" x14ac:dyDescent="0.2">
      <c r="A1115" s="159">
        <v>412900</v>
      </c>
      <c r="B1115" s="160" t="s">
        <v>75</v>
      </c>
      <c r="C1115" s="152">
        <v>1500</v>
      </c>
      <c r="D1115" s="167">
        <v>0</v>
      </c>
    </row>
    <row r="1116" spans="1:4" s="136" customFormat="1" ht="20.25" x14ac:dyDescent="0.2">
      <c r="A1116" s="159">
        <v>412900</v>
      </c>
      <c r="B1116" s="160" t="s">
        <v>76</v>
      </c>
      <c r="C1116" s="152">
        <v>6300</v>
      </c>
      <c r="D1116" s="167">
        <v>0</v>
      </c>
    </row>
    <row r="1117" spans="1:4" s="136" customFormat="1" ht="20.25" x14ac:dyDescent="0.2">
      <c r="A1117" s="159">
        <v>412900</v>
      </c>
      <c r="B1117" s="160" t="s">
        <v>77</v>
      </c>
      <c r="C1117" s="152">
        <v>1400</v>
      </c>
      <c r="D1117" s="167">
        <v>0</v>
      </c>
    </row>
    <row r="1118" spans="1:4" s="136" customFormat="1" ht="20.25" x14ac:dyDescent="0.2">
      <c r="A1118" s="159">
        <v>412900</v>
      </c>
      <c r="B1118" s="160" t="s">
        <v>78</v>
      </c>
      <c r="C1118" s="152">
        <v>3300</v>
      </c>
      <c r="D1118" s="167">
        <v>0</v>
      </c>
    </row>
    <row r="1119" spans="1:4" s="136" customFormat="1" ht="20.25" x14ac:dyDescent="0.2">
      <c r="A1119" s="159">
        <v>412900</v>
      </c>
      <c r="B1119" s="160" t="s">
        <v>80</v>
      </c>
      <c r="C1119" s="152">
        <v>200</v>
      </c>
      <c r="D1119" s="167">
        <v>0</v>
      </c>
    </row>
    <row r="1120" spans="1:4" s="177" customFormat="1" ht="40.5" x14ac:dyDescent="0.2">
      <c r="A1120" s="175">
        <v>418000</v>
      </c>
      <c r="B1120" s="168" t="s">
        <v>196</v>
      </c>
      <c r="C1120" s="176">
        <f>0+C1121</f>
        <v>3000</v>
      </c>
      <c r="D1120" s="176">
        <f>0+D1121</f>
        <v>0</v>
      </c>
    </row>
    <row r="1121" spans="1:4" s="136" customFormat="1" ht="20.25" x14ac:dyDescent="0.2">
      <c r="A1121" s="159">
        <v>418400</v>
      </c>
      <c r="B1121" s="160" t="s">
        <v>198</v>
      </c>
      <c r="C1121" s="152">
        <v>3000</v>
      </c>
      <c r="D1121" s="167">
        <v>0</v>
      </c>
    </row>
    <row r="1122" spans="1:4" s="136" customFormat="1" ht="20.25" x14ac:dyDescent="0.2">
      <c r="A1122" s="175">
        <v>510000</v>
      </c>
      <c r="B1122" s="168" t="s">
        <v>243</v>
      </c>
      <c r="C1122" s="176">
        <f t="shared" ref="C1122" si="225">C1123+C1126</f>
        <v>29500</v>
      </c>
      <c r="D1122" s="176">
        <f>D1123+D1126</f>
        <v>0</v>
      </c>
    </row>
    <row r="1123" spans="1:4" s="136" customFormat="1" ht="20.25" x14ac:dyDescent="0.2">
      <c r="A1123" s="175">
        <v>511000</v>
      </c>
      <c r="B1123" s="168" t="s">
        <v>244</v>
      </c>
      <c r="C1123" s="176">
        <f t="shared" ref="C1123" si="226">SUM(C1124:C1125)</f>
        <v>27500</v>
      </c>
      <c r="D1123" s="176">
        <f>SUM(D1124:D1125)</f>
        <v>0</v>
      </c>
    </row>
    <row r="1124" spans="1:4" s="136" customFormat="1" ht="20.25" x14ac:dyDescent="0.2">
      <c r="A1124" s="159">
        <v>511200</v>
      </c>
      <c r="B1124" s="160" t="s">
        <v>246</v>
      </c>
      <c r="C1124" s="152">
        <v>2500</v>
      </c>
      <c r="D1124" s="167">
        <v>0</v>
      </c>
    </row>
    <row r="1125" spans="1:4" s="136" customFormat="1" ht="20.25" x14ac:dyDescent="0.2">
      <c r="A1125" s="159">
        <v>511300</v>
      </c>
      <c r="B1125" s="160" t="s">
        <v>247</v>
      </c>
      <c r="C1125" s="152">
        <v>25000</v>
      </c>
      <c r="D1125" s="167">
        <v>0</v>
      </c>
    </row>
    <row r="1126" spans="1:4" s="136" customFormat="1" ht="20.25" x14ac:dyDescent="0.2">
      <c r="A1126" s="175">
        <v>516000</v>
      </c>
      <c r="B1126" s="168" t="s">
        <v>256</v>
      </c>
      <c r="C1126" s="176">
        <f t="shared" ref="C1126" si="227">C1127</f>
        <v>2000</v>
      </c>
      <c r="D1126" s="176">
        <f t="shared" ref="D1126" si="228">D1127</f>
        <v>0</v>
      </c>
    </row>
    <row r="1127" spans="1:4" s="136" customFormat="1" ht="20.25" x14ac:dyDescent="0.2">
      <c r="A1127" s="159">
        <v>516100</v>
      </c>
      <c r="B1127" s="160" t="s">
        <v>256</v>
      </c>
      <c r="C1127" s="152">
        <v>2000</v>
      </c>
      <c r="D1127" s="167">
        <v>0</v>
      </c>
    </row>
    <row r="1128" spans="1:4" s="177" customFormat="1" ht="20.25" x14ac:dyDescent="0.2">
      <c r="A1128" s="175">
        <v>630000</v>
      </c>
      <c r="B1128" s="168" t="s">
        <v>277</v>
      </c>
      <c r="C1128" s="176">
        <f>0+C1129</f>
        <v>60000</v>
      </c>
      <c r="D1128" s="176">
        <f>0+D1129</f>
        <v>0</v>
      </c>
    </row>
    <row r="1129" spans="1:4" s="136" customFormat="1" ht="20.25" x14ac:dyDescent="0.2">
      <c r="A1129" s="175">
        <v>638000</v>
      </c>
      <c r="B1129" s="168" t="s">
        <v>284</v>
      </c>
      <c r="C1129" s="176">
        <f t="shared" ref="C1129" si="229">+C1130</f>
        <v>60000</v>
      </c>
      <c r="D1129" s="176">
        <f t="shared" ref="D1129" si="230">+D1130</f>
        <v>0</v>
      </c>
    </row>
    <row r="1130" spans="1:4" s="136" customFormat="1" ht="20.25" x14ac:dyDescent="0.2">
      <c r="A1130" s="159">
        <v>638100</v>
      </c>
      <c r="B1130" s="160" t="s">
        <v>285</v>
      </c>
      <c r="C1130" s="152">
        <v>60000</v>
      </c>
      <c r="D1130" s="167">
        <v>0</v>
      </c>
    </row>
    <row r="1131" spans="1:4" s="136" customFormat="1" ht="20.25" x14ac:dyDescent="0.2">
      <c r="A1131" s="143"/>
      <c r="B1131" s="172" t="s">
        <v>294</v>
      </c>
      <c r="C1131" s="178">
        <f>C1100+C1122+C1128</f>
        <v>2421700</v>
      </c>
      <c r="D1131" s="178">
        <f>D1100+D1122+D1128</f>
        <v>0</v>
      </c>
    </row>
    <row r="1132" spans="1:4" s="136" customFormat="1" ht="20.25" x14ac:dyDescent="0.2">
      <c r="A1132" s="146"/>
      <c r="B1132" s="154"/>
      <c r="C1132" s="158"/>
      <c r="D1132" s="158"/>
    </row>
    <row r="1133" spans="1:4" s="136" customFormat="1" ht="20.25" x14ac:dyDescent="0.2">
      <c r="A1133" s="157"/>
      <c r="B1133" s="154"/>
      <c r="C1133" s="152"/>
      <c r="D1133" s="152"/>
    </row>
    <row r="1134" spans="1:4" s="136" customFormat="1" ht="20.25" x14ac:dyDescent="0.2">
      <c r="A1134" s="159" t="s">
        <v>353</v>
      </c>
      <c r="B1134" s="168"/>
      <c r="C1134" s="152"/>
      <c r="D1134" s="152"/>
    </row>
    <row r="1135" spans="1:4" s="136" customFormat="1" ht="20.25" x14ac:dyDescent="0.2">
      <c r="A1135" s="159" t="s">
        <v>345</v>
      </c>
      <c r="B1135" s="168"/>
      <c r="C1135" s="152"/>
      <c r="D1135" s="152"/>
    </row>
    <row r="1136" spans="1:4" s="136" customFormat="1" ht="20.25" x14ac:dyDescent="0.2">
      <c r="A1136" s="159" t="s">
        <v>354</v>
      </c>
      <c r="B1136" s="168"/>
      <c r="C1136" s="152"/>
      <c r="D1136" s="152"/>
    </row>
    <row r="1137" spans="1:4" s="136" customFormat="1" ht="20.25" x14ac:dyDescent="0.2">
      <c r="A1137" s="159" t="s">
        <v>734</v>
      </c>
      <c r="B1137" s="168"/>
      <c r="C1137" s="152"/>
      <c r="D1137" s="152"/>
    </row>
    <row r="1138" spans="1:4" s="136" customFormat="1" ht="20.25" x14ac:dyDescent="0.2">
      <c r="A1138" s="159"/>
      <c r="B1138" s="161"/>
      <c r="C1138" s="158"/>
      <c r="D1138" s="158"/>
    </row>
    <row r="1139" spans="1:4" s="136" customFormat="1" ht="20.25" x14ac:dyDescent="0.2">
      <c r="A1139" s="175">
        <v>410000</v>
      </c>
      <c r="B1139" s="163" t="s">
        <v>44</v>
      </c>
      <c r="C1139" s="176">
        <f t="shared" ref="C1139" si="231">C1140+C1145</f>
        <v>21163800</v>
      </c>
      <c r="D1139" s="176">
        <f>D1140+D1145</f>
        <v>0</v>
      </c>
    </row>
    <row r="1140" spans="1:4" s="136" customFormat="1" ht="20.25" x14ac:dyDescent="0.2">
      <c r="A1140" s="175">
        <v>411000</v>
      </c>
      <c r="B1140" s="163" t="s">
        <v>45</v>
      </c>
      <c r="C1140" s="176">
        <f t="shared" ref="C1140" si="232">SUM(C1141:C1144)</f>
        <v>20488400</v>
      </c>
      <c r="D1140" s="176">
        <f>SUM(D1141:D1144)</f>
        <v>0</v>
      </c>
    </row>
    <row r="1141" spans="1:4" s="136" customFormat="1" ht="20.25" x14ac:dyDescent="0.2">
      <c r="A1141" s="159">
        <v>411100</v>
      </c>
      <c r="B1141" s="160" t="s">
        <v>46</v>
      </c>
      <c r="C1141" s="152">
        <f>18900000+636000+82400</f>
        <v>19618400</v>
      </c>
      <c r="D1141" s="167">
        <v>0</v>
      </c>
    </row>
    <row r="1142" spans="1:4" s="136" customFormat="1" ht="20.25" x14ac:dyDescent="0.2">
      <c r="A1142" s="159">
        <v>411200</v>
      </c>
      <c r="B1142" s="160" t="s">
        <v>47</v>
      </c>
      <c r="C1142" s="152">
        <v>400000</v>
      </c>
      <c r="D1142" s="167">
        <v>0</v>
      </c>
    </row>
    <row r="1143" spans="1:4" s="136" customFormat="1" ht="40.5" x14ac:dyDescent="0.2">
      <c r="A1143" s="159">
        <v>411300</v>
      </c>
      <c r="B1143" s="160" t="s">
        <v>48</v>
      </c>
      <c r="C1143" s="152">
        <v>350000</v>
      </c>
      <c r="D1143" s="167">
        <v>0</v>
      </c>
    </row>
    <row r="1144" spans="1:4" s="136" customFormat="1" ht="20.25" x14ac:dyDescent="0.2">
      <c r="A1144" s="159">
        <v>411400</v>
      </c>
      <c r="B1144" s="160" t="s">
        <v>49</v>
      </c>
      <c r="C1144" s="152">
        <v>120000</v>
      </c>
      <c r="D1144" s="167">
        <v>0</v>
      </c>
    </row>
    <row r="1145" spans="1:4" s="136" customFormat="1" ht="20.25" x14ac:dyDescent="0.2">
      <c r="A1145" s="175">
        <v>412000</v>
      </c>
      <c r="B1145" s="168" t="s">
        <v>50</v>
      </c>
      <c r="C1145" s="176">
        <f>SUM(C1146:C1154)</f>
        <v>675400</v>
      </c>
      <c r="D1145" s="176">
        <f>SUM(D1146:D1154)</f>
        <v>0</v>
      </c>
    </row>
    <row r="1146" spans="1:4" s="136" customFormat="1" ht="20.25" x14ac:dyDescent="0.2">
      <c r="A1146" s="159">
        <v>412100</v>
      </c>
      <c r="B1146" s="160" t="s">
        <v>51</v>
      </c>
      <c r="C1146" s="152">
        <v>9900</v>
      </c>
      <c r="D1146" s="167">
        <v>0</v>
      </c>
    </row>
    <row r="1147" spans="1:4" s="136" customFormat="1" ht="20.25" x14ac:dyDescent="0.2">
      <c r="A1147" s="159">
        <v>412200</v>
      </c>
      <c r="B1147" s="160" t="s">
        <v>52</v>
      </c>
      <c r="C1147" s="152">
        <v>470000</v>
      </c>
      <c r="D1147" s="167">
        <v>0</v>
      </c>
    </row>
    <row r="1148" spans="1:4" s="136" customFormat="1" ht="20.25" x14ac:dyDescent="0.2">
      <c r="A1148" s="159">
        <v>412300</v>
      </c>
      <c r="B1148" s="160" t="s">
        <v>53</v>
      </c>
      <c r="C1148" s="152">
        <v>20000</v>
      </c>
      <c r="D1148" s="167">
        <v>0</v>
      </c>
    </row>
    <row r="1149" spans="1:4" s="136" customFormat="1" ht="20.25" x14ac:dyDescent="0.2">
      <c r="A1149" s="159">
        <v>412400</v>
      </c>
      <c r="B1149" s="160" t="s">
        <v>55</v>
      </c>
      <c r="C1149" s="152">
        <v>500</v>
      </c>
      <c r="D1149" s="167">
        <v>0</v>
      </c>
    </row>
    <row r="1150" spans="1:4" s="136" customFormat="1" ht="20.25" x14ac:dyDescent="0.2">
      <c r="A1150" s="159">
        <v>412500</v>
      </c>
      <c r="B1150" s="160" t="s">
        <v>57</v>
      </c>
      <c r="C1150" s="152">
        <v>5000</v>
      </c>
      <c r="D1150" s="167">
        <v>0</v>
      </c>
    </row>
    <row r="1151" spans="1:4" s="136" customFormat="1" ht="20.25" x14ac:dyDescent="0.2">
      <c r="A1151" s="159">
        <v>412600</v>
      </c>
      <c r="B1151" s="160" t="s">
        <v>58</v>
      </c>
      <c r="C1151" s="152">
        <v>0</v>
      </c>
      <c r="D1151" s="167">
        <v>0</v>
      </c>
    </row>
    <row r="1152" spans="1:4" s="136" customFormat="1" ht="20.25" x14ac:dyDescent="0.2">
      <c r="A1152" s="159">
        <v>412700</v>
      </c>
      <c r="B1152" s="160" t="s">
        <v>60</v>
      </c>
      <c r="C1152" s="152">
        <v>15000</v>
      </c>
      <c r="D1152" s="167">
        <v>0</v>
      </c>
    </row>
    <row r="1153" spans="1:4" s="136" customFormat="1" ht="20.25" x14ac:dyDescent="0.2">
      <c r="A1153" s="159">
        <v>412900</v>
      </c>
      <c r="B1153" s="169" t="s">
        <v>75</v>
      </c>
      <c r="C1153" s="152">
        <v>120000</v>
      </c>
      <c r="D1153" s="167">
        <v>0</v>
      </c>
    </row>
    <row r="1154" spans="1:4" s="136" customFormat="1" ht="20.25" x14ac:dyDescent="0.2">
      <c r="A1154" s="159">
        <v>412900</v>
      </c>
      <c r="B1154" s="169" t="s">
        <v>78</v>
      </c>
      <c r="C1154" s="152">
        <v>35000</v>
      </c>
      <c r="D1154" s="167">
        <v>0</v>
      </c>
    </row>
    <row r="1155" spans="1:4" s="177" customFormat="1" ht="20.25" x14ac:dyDescent="0.2">
      <c r="A1155" s="175">
        <v>510000</v>
      </c>
      <c r="B1155" s="168" t="s">
        <v>243</v>
      </c>
      <c r="C1155" s="176">
        <f>C1156+0+0</f>
        <v>15000</v>
      </c>
      <c r="D1155" s="176">
        <f>D1156+0+0</f>
        <v>0</v>
      </c>
    </row>
    <row r="1156" spans="1:4" s="177" customFormat="1" ht="20.25" x14ac:dyDescent="0.2">
      <c r="A1156" s="175">
        <v>511000</v>
      </c>
      <c r="B1156" s="168" t="s">
        <v>244</v>
      </c>
      <c r="C1156" s="176">
        <f>SUM(C1157:C1158)</f>
        <v>15000</v>
      </c>
      <c r="D1156" s="176">
        <f>SUM(D1157:D1158)</f>
        <v>0</v>
      </c>
    </row>
    <row r="1157" spans="1:4" s="136" customFormat="1" ht="20.25" x14ac:dyDescent="0.2">
      <c r="A1157" s="159">
        <v>511300</v>
      </c>
      <c r="B1157" s="160" t="s">
        <v>247</v>
      </c>
      <c r="C1157" s="152">
        <v>15000</v>
      </c>
      <c r="D1157" s="167">
        <v>0</v>
      </c>
    </row>
    <row r="1158" spans="1:4" s="136" customFormat="1" ht="20.25" x14ac:dyDescent="0.2">
      <c r="A1158" s="159">
        <v>511700</v>
      </c>
      <c r="B1158" s="160" t="s">
        <v>250</v>
      </c>
      <c r="C1158" s="152">
        <v>0</v>
      </c>
      <c r="D1158" s="167">
        <v>0</v>
      </c>
    </row>
    <row r="1159" spans="1:4" s="177" customFormat="1" ht="20.25" x14ac:dyDescent="0.2">
      <c r="A1159" s="175">
        <v>630000</v>
      </c>
      <c r="B1159" s="168" t="s">
        <v>277</v>
      </c>
      <c r="C1159" s="176">
        <f>0+C1160</f>
        <v>250000</v>
      </c>
      <c r="D1159" s="176">
        <f>0+D1160</f>
        <v>0</v>
      </c>
    </row>
    <row r="1160" spans="1:4" s="177" customFormat="1" ht="20.25" x14ac:dyDescent="0.2">
      <c r="A1160" s="175">
        <v>638000</v>
      </c>
      <c r="B1160" s="168" t="s">
        <v>284</v>
      </c>
      <c r="C1160" s="176">
        <f t="shared" ref="C1160" si="233">C1161</f>
        <v>250000</v>
      </c>
      <c r="D1160" s="176">
        <f t="shared" ref="D1160" si="234">D1161</f>
        <v>0</v>
      </c>
    </row>
    <row r="1161" spans="1:4" s="136" customFormat="1" ht="20.25" x14ac:dyDescent="0.2">
      <c r="A1161" s="159">
        <v>638100</v>
      </c>
      <c r="B1161" s="160" t="s">
        <v>285</v>
      </c>
      <c r="C1161" s="152">
        <v>250000</v>
      </c>
      <c r="D1161" s="167">
        <v>0</v>
      </c>
    </row>
    <row r="1162" spans="1:4" s="136" customFormat="1" ht="20.25" x14ac:dyDescent="0.2">
      <c r="A1162" s="181"/>
      <c r="B1162" s="172" t="s">
        <v>294</v>
      </c>
      <c r="C1162" s="178">
        <f>C1139+0+C1155+C1159</f>
        <v>21428800</v>
      </c>
      <c r="D1162" s="178">
        <f>D1139+0+D1155+D1159</f>
        <v>0</v>
      </c>
    </row>
    <row r="1163" spans="1:4" s="136" customFormat="1" ht="20.25" x14ac:dyDescent="0.2">
      <c r="A1163" s="146"/>
      <c r="B1163" s="160"/>
      <c r="C1163" s="152"/>
      <c r="D1163" s="152"/>
    </row>
    <row r="1164" spans="1:4" s="136" customFormat="1" ht="20.25" x14ac:dyDescent="0.2">
      <c r="A1164" s="157"/>
      <c r="B1164" s="154"/>
      <c r="C1164" s="152"/>
      <c r="D1164" s="152"/>
    </row>
    <row r="1165" spans="1:4" s="136" customFormat="1" ht="20.25" x14ac:dyDescent="0.2">
      <c r="A1165" s="159" t="s">
        <v>626</v>
      </c>
      <c r="B1165" s="168"/>
      <c r="C1165" s="152"/>
      <c r="D1165" s="152"/>
    </row>
    <row r="1166" spans="1:4" s="136" customFormat="1" ht="20.25" x14ac:dyDescent="0.2">
      <c r="A1166" s="159" t="s">
        <v>345</v>
      </c>
      <c r="B1166" s="168"/>
      <c r="C1166" s="152"/>
      <c r="D1166" s="152"/>
    </row>
    <row r="1167" spans="1:4" s="136" customFormat="1" ht="20.25" x14ac:dyDescent="0.2">
      <c r="A1167" s="159" t="s">
        <v>331</v>
      </c>
      <c r="B1167" s="168"/>
      <c r="C1167" s="152"/>
      <c r="D1167" s="152"/>
    </row>
    <row r="1168" spans="1:4" s="136" customFormat="1" ht="20.25" x14ac:dyDescent="0.2">
      <c r="A1168" s="159" t="s">
        <v>293</v>
      </c>
      <c r="B1168" s="168"/>
      <c r="C1168" s="152"/>
      <c r="D1168" s="152"/>
    </row>
    <row r="1169" spans="1:4" s="136" customFormat="1" ht="20.25" x14ac:dyDescent="0.2">
      <c r="A1169" s="159"/>
      <c r="B1169" s="161"/>
      <c r="C1169" s="158"/>
      <c r="D1169" s="158"/>
    </row>
    <row r="1170" spans="1:4" s="136" customFormat="1" ht="20.25" x14ac:dyDescent="0.2">
      <c r="A1170" s="175">
        <v>410000</v>
      </c>
      <c r="B1170" s="163" t="s">
        <v>44</v>
      </c>
      <c r="C1170" s="176">
        <f t="shared" ref="C1170" si="235">C1171+C1176</f>
        <v>1292000</v>
      </c>
      <c r="D1170" s="176">
        <f>D1171+D1176</f>
        <v>0</v>
      </c>
    </row>
    <row r="1171" spans="1:4" s="136" customFormat="1" ht="20.25" x14ac:dyDescent="0.2">
      <c r="A1171" s="175">
        <v>411000</v>
      </c>
      <c r="B1171" s="163" t="s">
        <v>45</v>
      </c>
      <c r="C1171" s="176">
        <f t="shared" ref="C1171" si="236">SUM(C1172:C1175)</f>
        <v>1115000</v>
      </c>
      <c r="D1171" s="176">
        <f>SUM(D1172:D1175)</f>
        <v>0</v>
      </c>
    </row>
    <row r="1172" spans="1:4" s="136" customFormat="1" ht="20.25" x14ac:dyDescent="0.2">
      <c r="A1172" s="159">
        <v>411100</v>
      </c>
      <c r="B1172" s="160" t="s">
        <v>46</v>
      </c>
      <c r="C1172" s="152">
        <v>1077000</v>
      </c>
      <c r="D1172" s="167">
        <v>0</v>
      </c>
    </row>
    <row r="1173" spans="1:4" s="136" customFormat="1" ht="20.25" x14ac:dyDescent="0.2">
      <c r="A1173" s="159">
        <v>411200</v>
      </c>
      <c r="B1173" s="160" t="s">
        <v>47</v>
      </c>
      <c r="C1173" s="152">
        <v>20000</v>
      </c>
      <c r="D1173" s="167">
        <v>0</v>
      </c>
    </row>
    <row r="1174" spans="1:4" s="136" customFormat="1" ht="40.5" x14ac:dyDescent="0.2">
      <c r="A1174" s="159">
        <v>411300</v>
      </c>
      <c r="B1174" s="160" t="s">
        <v>48</v>
      </c>
      <c r="C1174" s="152">
        <v>3000</v>
      </c>
      <c r="D1174" s="167">
        <v>0</v>
      </c>
    </row>
    <row r="1175" spans="1:4" s="136" customFormat="1" ht="20.25" x14ac:dyDescent="0.2">
      <c r="A1175" s="159">
        <v>411400</v>
      </c>
      <c r="B1175" s="160" t="s">
        <v>49</v>
      </c>
      <c r="C1175" s="152">
        <v>15000</v>
      </c>
      <c r="D1175" s="167">
        <v>0</v>
      </c>
    </row>
    <row r="1176" spans="1:4" s="136" customFormat="1" ht="20.25" x14ac:dyDescent="0.2">
      <c r="A1176" s="175">
        <v>412000</v>
      </c>
      <c r="B1176" s="168" t="s">
        <v>50</v>
      </c>
      <c r="C1176" s="176">
        <f t="shared" ref="C1176:D1176" si="237">SUM(C1177:C1187)</f>
        <v>177000</v>
      </c>
      <c r="D1176" s="176">
        <f t="shared" si="237"/>
        <v>0</v>
      </c>
    </row>
    <row r="1177" spans="1:4" s="136" customFormat="1" ht="20.25" x14ac:dyDescent="0.2">
      <c r="A1177" s="179">
        <v>412100</v>
      </c>
      <c r="B1177" s="160" t="s">
        <v>51</v>
      </c>
      <c r="C1177" s="152">
        <v>3000</v>
      </c>
      <c r="D1177" s="167">
        <v>0</v>
      </c>
    </row>
    <row r="1178" spans="1:4" s="136" customFormat="1" ht="20.25" x14ac:dyDescent="0.2">
      <c r="A1178" s="159">
        <v>412200</v>
      </c>
      <c r="B1178" s="160" t="s">
        <v>52</v>
      </c>
      <c r="C1178" s="152">
        <v>18300</v>
      </c>
      <c r="D1178" s="167">
        <v>0</v>
      </c>
    </row>
    <row r="1179" spans="1:4" s="136" customFormat="1" ht="20.25" x14ac:dyDescent="0.2">
      <c r="A1179" s="159">
        <v>412300</v>
      </c>
      <c r="B1179" s="160" t="s">
        <v>53</v>
      </c>
      <c r="C1179" s="152">
        <v>8800</v>
      </c>
      <c r="D1179" s="167">
        <v>0</v>
      </c>
    </row>
    <row r="1180" spans="1:4" s="136" customFormat="1" ht="20.25" x14ac:dyDescent="0.2">
      <c r="A1180" s="159">
        <v>412500</v>
      </c>
      <c r="B1180" s="160" t="s">
        <v>57</v>
      </c>
      <c r="C1180" s="152">
        <v>14000</v>
      </c>
      <c r="D1180" s="167">
        <v>0</v>
      </c>
    </row>
    <row r="1181" spans="1:4" s="136" customFormat="1" ht="20.25" x14ac:dyDescent="0.2">
      <c r="A1181" s="159">
        <v>412600</v>
      </c>
      <c r="B1181" s="160" t="s">
        <v>58</v>
      </c>
      <c r="C1181" s="152">
        <v>38000</v>
      </c>
      <c r="D1181" s="167">
        <v>0</v>
      </c>
    </row>
    <row r="1182" spans="1:4" s="136" customFormat="1" ht="20.25" x14ac:dyDescent="0.2">
      <c r="A1182" s="159">
        <v>412700</v>
      </c>
      <c r="B1182" s="160" t="s">
        <v>60</v>
      </c>
      <c r="C1182" s="152">
        <v>30000</v>
      </c>
      <c r="D1182" s="167">
        <v>0</v>
      </c>
    </row>
    <row r="1183" spans="1:4" s="136" customFormat="1" ht="20.25" x14ac:dyDescent="0.2">
      <c r="A1183" s="159">
        <v>412900</v>
      </c>
      <c r="B1183" s="160" t="s">
        <v>74</v>
      </c>
      <c r="C1183" s="152">
        <v>4000</v>
      </c>
      <c r="D1183" s="167">
        <v>0</v>
      </c>
    </row>
    <row r="1184" spans="1:4" s="136" customFormat="1" ht="20.25" x14ac:dyDescent="0.2">
      <c r="A1184" s="159">
        <v>412900</v>
      </c>
      <c r="B1184" s="160" t="s">
        <v>75</v>
      </c>
      <c r="C1184" s="152">
        <v>42600</v>
      </c>
      <c r="D1184" s="167">
        <v>0</v>
      </c>
    </row>
    <row r="1185" spans="1:4" s="136" customFormat="1" ht="20.25" x14ac:dyDescent="0.2">
      <c r="A1185" s="159">
        <v>412900</v>
      </c>
      <c r="B1185" s="160" t="s">
        <v>76</v>
      </c>
      <c r="C1185" s="152">
        <v>14000</v>
      </c>
      <c r="D1185" s="167">
        <v>0</v>
      </c>
    </row>
    <row r="1186" spans="1:4" s="136" customFormat="1" ht="20.25" x14ac:dyDescent="0.2">
      <c r="A1186" s="159">
        <v>412900</v>
      </c>
      <c r="B1186" s="160" t="s">
        <v>77</v>
      </c>
      <c r="C1186" s="152">
        <v>2000</v>
      </c>
      <c r="D1186" s="167">
        <v>0</v>
      </c>
    </row>
    <row r="1187" spans="1:4" s="136" customFormat="1" ht="20.25" x14ac:dyDescent="0.2">
      <c r="A1187" s="159">
        <v>412900</v>
      </c>
      <c r="B1187" s="169" t="s">
        <v>78</v>
      </c>
      <c r="C1187" s="152">
        <v>2300</v>
      </c>
      <c r="D1187" s="167">
        <v>0</v>
      </c>
    </row>
    <row r="1188" spans="1:4" s="136" customFormat="1" ht="20.25" x14ac:dyDescent="0.2">
      <c r="A1188" s="175">
        <v>510000</v>
      </c>
      <c r="B1188" s="168" t="s">
        <v>243</v>
      </c>
      <c r="C1188" s="176">
        <f t="shared" ref="C1188" si="238">C1189</f>
        <v>249000</v>
      </c>
      <c r="D1188" s="176">
        <f t="shared" ref="D1188" si="239">D1189</f>
        <v>0</v>
      </c>
    </row>
    <row r="1189" spans="1:4" s="136" customFormat="1" ht="20.25" x14ac:dyDescent="0.2">
      <c r="A1189" s="175">
        <v>511000</v>
      </c>
      <c r="B1189" s="168" t="s">
        <v>244</v>
      </c>
      <c r="C1189" s="176">
        <f>SUM(C1190:C1191)</f>
        <v>249000</v>
      </c>
      <c r="D1189" s="176">
        <f>SUM(D1190:D1191)</f>
        <v>0</v>
      </c>
    </row>
    <row r="1190" spans="1:4" s="136" customFormat="1" ht="20.25" x14ac:dyDescent="0.2">
      <c r="A1190" s="179">
        <v>511200</v>
      </c>
      <c r="B1190" s="160" t="s">
        <v>246</v>
      </c>
      <c r="C1190" s="152">
        <v>137000</v>
      </c>
      <c r="D1190" s="167">
        <v>0</v>
      </c>
    </row>
    <row r="1191" spans="1:4" s="136" customFormat="1" ht="20.25" x14ac:dyDescent="0.2">
      <c r="A1191" s="159">
        <v>511300</v>
      </c>
      <c r="B1191" s="160" t="s">
        <v>247</v>
      </c>
      <c r="C1191" s="152">
        <v>112000</v>
      </c>
      <c r="D1191" s="167">
        <v>0</v>
      </c>
    </row>
    <row r="1192" spans="1:4" s="177" customFormat="1" ht="20.25" x14ac:dyDescent="0.2">
      <c r="A1192" s="175">
        <v>630000</v>
      </c>
      <c r="B1192" s="168" t="s">
        <v>277</v>
      </c>
      <c r="C1192" s="176">
        <f t="shared" ref="C1192:C1193" si="240">C1193</f>
        <v>0</v>
      </c>
      <c r="D1192" s="176">
        <f t="shared" ref="D1192:D1193" si="241">D1193</f>
        <v>0</v>
      </c>
    </row>
    <row r="1193" spans="1:4" s="177" customFormat="1" ht="20.25" x14ac:dyDescent="0.2">
      <c r="A1193" s="175">
        <v>638000</v>
      </c>
      <c r="B1193" s="168" t="s">
        <v>284</v>
      </c>
      <c r="C1193" s="176">
        <f t="shared" si="240"/>
        <v>0</v>
      </c>
      <c r="D1193" s="176">
        <f t="shared" si="241"/>
        <v>0</v>
      </c>
    </row>
    <row r="1194" spans="1:4" s="136" customFormat="1" ht="20.25" x14ac:dyDescent="0.2">
      <c r="A1194" s="159">
        <v>638100</v>
      </c>
      <c r="B1194" s="160" t="s">
        <v>285</v>
      </c>
      <c r="C1194" s="152">
        <v>0</v>
      </c>
      <c r="D1194" s="167">
        <v>0</v>
      </c>
    </row>
    <row r="1195" spans="1:4" s="136" customFormat="1" ht="20.25" x14ac:dyDescent="0.2">
      <c r="A1195" s="181"/>
      <c r="B1195" s="172" t="s">
        <v>294</v>
      </c>
      <c r="C1195" s="178">
        <f>C1170+C1188+0+C1192</f>
        <v>1541000</v>
      </c>
      <c r="D1195" s="178">
        <f>D1170+D1188+0+D1192</f>
        <v>0</v>
      </c>
    </row>
    <row r="1196" spans="1:4" s="136" customFormat="1" ht="20.25" x14ac:dyDescent="0.2">
      <c r="A1196" s="146"/>
      <c r="B1196" s="160"/>
      <c r="C1196" s="152"/>
      <c r="D1196" s="152"/>
    </row>
    <row r="1197" spans="1:4" s="136" customFormat="1" ht="20.25" x14ac:dyDescent="0.2">
      <c r="A1197" s="157"/>
      <c r="B1197" s="154"/>
      <c r="C1197" s="152"/>
      <c r="D1197" s="152"/>
    </row>
    <row r="1198" spans="1:4" s="136" customFormat="1" ht="20.25" x14ac:dyDescent="0.2">
      <c r="A1198" s="159" t="s">
        <v>355</v>
      </c>
      <c r="B1198" s="168"/>
      <c r="C1198" s="152"/>
      <c r="D1198" s="152"/>
    </row>
    <row r="1199" spans="1:4" s="136" customFormat="1" ht="20.25" x14ac:dyDescent="0.2">
      <c r="A1199" s="159" t="s">
        <v>345</v>
      </c>
      <c r="B1199" s="168"/>
      <c r="C1199" s="152"/>
      <c r="D1199" s="152"/>
    </row>
    <row r="1200" spans="1:4" s="136" customFormat="1" ht="20.25" x14ac:dyDescent="0.2">
      <c r="A1200" s="159" t="s">
        <v>334</v>
      </c>
      <c r="B1200" s="168"/>
      <c r="C1200" s="152"/>
      <c r="D1200" s="152"/>
    </row>
    <row r="1201" spans="1:4" s="136" customFormat="1" ht="20.25" x14ac:dyDescent="0.2">
      <c r="A1201" s="159" t="s">
        <v>293</v>
      </c>
      <c r="B1201" s="168"/>
      <c r="C1201" s="152"/>
      <c r="D1201" s="152"/>
    </row>
    <row r="1202" spans="1:4" s="136" customFormat="1" ht="20.25" x14ac:dyDescent="0.2">
      <c r="A1202" s="159"/>
      <c r="B1202" s="161"/>
      <c r="C1202" s="158"/>
      <c r="D1202" s="158"/>
    </row>
    <row r="1203" spans="1:4" s="136" customFormat="1" ht="20.25" x14ac:dyDescent="0.2">
      <c r="A1203" s="175">
        <v>410000</v>
      </c>
      <c r="B1203" s="163" t="s">
        <v>44</v>
      </c>
      <c r="C1203" s="176">
        <f>C1204+C1209+0+0</f>
        <v>1314800</v>
      </c>
      <c r="D1203" s="176">
        <f>D1204+D1209+0+0</f>
        <v>59000</v>
      </c>
    </row>
    <row r="1204" spans="1:4" s="136" customFormat="1" ht="20.25" x14ac:dyDescent="0.2">
      <c r="A1204" s="175">
        <v>411000</v>
      </c>
      <c r="B1204" s="163" t="s">
        <v>45</v>
      </c>
      <c r="C1204" s="176">
        <f t="shared" ref="C1204" si="242">SUM(C1205:C1208)</f>
        <v>1108500</v>
      </c>
      <c r="D1204" s="176">
        <f>SUM(D1205:D1208)</f>
        <v>7300</v>
      </c>
    </row>
    <row r="1205" spans="1:4" s="136" customFormat="1" ht="20.25" x14ac:dyDescent="0.2">
      <c r="A1205" s="159">
        <v>411100</v>
      </c>
      <c r="B1205" s="160" t="s">
        <v>46</v>
      </c>
      <c r="C1205" s="152">
        <v>1060000</v>
      </c>
      <c r="D1205" s="167">
        <v>0</v>
      </c>
    </row>
    <row r="1206" spans="1:4" s="136" customFormat="1" ht="20.25" x14ac:dyDescent="0.2">
      <c r="A1206" s="159">
        <v>411200</v>
      </c>
      <c r="B1206" s="160" t="s">
        <v>47</v>
      </c>
      <c r="C1206" s="152">
        <v>29500</v>
      </c>
      <c r="D1206" s="152">
        <v>3000</v>
      </c>
    </row>
    <row r="1207" spans="1:4" s="136" customFormat="1" ht="40.5" x14ac:dyDescent="0.2">
      <c r="A1207" s="159">
        <v>411300</v>
      </c>
      <c r="B1207" s="160" t="s">
        <v>48</v>
      </c>
      <c r="C1207" s="152">
        <v>6000</v>
      </c>
      <c r="D1207" s="167">
        <v>0</v>
      </c>
    </row>
    <row r="1208" spans="1:4" s="136" customFormat="1" ht="20.25" x14ac:dyDescent="0.2">
      <c r="A1208" s="159">
        <v>411400</v>
      </c>
      <c r="B1208" s="160" t="s">
        <v>49</v>
      </c>
      <c r="C1208" s="152">
        <v>13000</v>
      </c>
      <c r="D1208" s="152">
        <v>4300</v>
      </c>
    </row>
    <row r="1209" spans="1:4" s="136" customFormat="1" ht="20.25" x14ac:dyDescent="0.2">
      <c r="A1209" s="175">
        <v>412000</v>
      </c>
      <c r="B1209" s="168" t="s">
        <v>50</v>
      </c>
      <c r="C1209" s="176">
        <f>SUM(C1210:C1221)</f>
        <v>206300</v>
      </c>
      <c r="D1209" s="176">
        <f>SUM(D1210:D1221)</f>
        <v>51700</v>
      </c>
    </row>
    <row r="1210" spans="1:4" s="136" customFormat="1" ht="20.25" x14ac:dyDescent="0.2">
      <c r="A1210" s="179">
        <v>412100</v>
      </c>
      <c r="B1210" s="160" t="s">
        <v>51</v>
      </c>
      <c r="C1210" s="152">
        <v>800</v>
      </c>
      <c r="D1210" s="167">
        <v>0</v>
      </c>
    </row>
    <row r="1211" spans="1:4" s="136" customFormat="1" ht="20.25" x14ac:dyDescent="0.2">
      <c r="A1211" s="159">
        <v>412200</v>
      </c>
      <c r="B1211" s="160" t="s">
        <v>52</v>
      </c>
      <c r="C1211" s="152">
        <v>40000</v>
      </c>
      <c r="D1211" s="152">
        <f>2000+600+300+100+1000+500</f>
        <v>4500</v>
      </c>
    </row>
    <row r="1212" spans="1:4" s="136" customFormat="1" ht="20.25" x14ac:dyDescent="0.2">
      <c r="A1212" s="159">
        <v>412300</v>
      </c>
      <c r="B1212" s="160" t="s">
        <v>53</v>
      </c>
      <c r="C1212" s="152">
        <v>6500</v>
      </c>
      <c r="D1212" s="152">
        <v>1000</v>
      </c>
    </row>
    <row r="1213" spans="1:4" s="136" customFormat="1" ht="20.25" x14ac:dyDescent="0.2">
      <c r="A1213" s="159">
        <v>412400</v>
      </c>
      <c r="B1213" s="160" t="s">
        <v>55</v>
      </c>
      <c r="C1213" s="152">
        <v>4700</v>
      </c>
      <c r="D1213" s="152">
        <v>1000</v>
      </c>
    </row>
    <row r="1214" spans="1:4" s="136" customFormat="1" ht="20.25" x14ac:dyDescent="0.2">
      <c r="A1214" s="159">
        <v>412500</v>
      </c>
      <c r="B1214" s="160" t="s">
        <v>57</v>
      </c>
      <c r="C1214" s="152">
        <v>4000</v>
      </c>
      <c r="D1214" s="152">
        <v>1000</v>
      </c>
    </row>
    <row r="1215" spans="1:4" s="136" customFormat="1" ht="20.25" x14ac:dyDescent="0.2">
      <c r="A1215" s="159">
        <v>412600</v>
      </c>
      <c r="B1215" s="160" t="s">
        <v>58</v>
      </c>
      <c r="C1215" s="152">
        <v>16000</v>
      </c>
      <c r="D1215" s="152">
        <f>9300+2500</f>
        <v>11800</v>
      </c>
    </row>
    <row r="1216" spans="1:4" s="136" customFormat="1" ht="20.25" x14ac:dyDescent="0.2">
      <c r="A1216" s="159">
        <v>412700</v>
      </c>
      <c r="B1216" s="160" t="s">
        <v>60</v>
      </c>
      <c r="C1216" s="152">
        <v>80900</v>
      </c>
      <c r="D1216" s="152">
        <f>100+11000+500+2500+1600</f>
        <v>15700</v>
      </c>
    </row>
    <row r="1217" spans="1:4" s="136" customFormat="1" ht="20.25" x14ac:dyDescent="0.2">
      <c r="A1217" s="159">
        <v>412900</v>
      </c>
      <c r="B1217" s="160" t="s">
        <v>75</v>
      </c>
      <c r="C1217" s="152">
        <v>50000</v>
      </c>
      <c r="D1217" s="167">
        <v>0</v>
      </c>
    </row>
    <row r="1218" spans="1:4" s="136" customFormat="1" ht="20.25" x14ac:dyDescent="0.2">
      <c r="A1218" s="159">
        <v>412900</v>
      </c>
      <c r="B1218" s="169" t="s">
        <v>76</v>
      </c>
      <c r="C1218" s="152">
        <v>600</v>
      </c>
      <c r="D1218" s="167">
        <v>0</v>
      </c>
    </row>
    <row r="1219" spans="1:4" s="136" customFormat="1" ht="20.25" x14ac:dyDescent="0.2">
      <c r="A1219" s="159">
        <v>412900</v>
      </c>
      <c r="B1219" s="169" t="s">
        <v>77</v>
      </c>
      <c r="C1219" s="152">
        <v>300</v>
      </c>
      <c r="D1219" s="167">
        <v>0</v>
      </c>
    </row>
    <row r="1220" spans="1:4" s="136" customFormat="1" ht="20.25" x14ac:dyDescent="0.2">
      <c r="A1220" s="159">
        <v>412900</v>
      </c>
      <c r="B1220" s="169" t="s">
        <v>78</v>
      </c>
      <c r="C1220" s="152">
        <v>2500</v>
      </c>
      <c r="D1220" s="167">
        <v>0</v>
      </c>
    </row>
    <row r="1221" spans="1:4" s="136" customFormat="1" ht="20.25" x14ac:dyDescent="0.2">
      <c r="A1221" s="159">
        <v>412900</v>
      </c>
      <c r="B1221" s="169" t="s">
        <v>80</v>
      </c>
      <c r="C1221" s="152">
        <v>0</v>
      </c>
      <c r="D1221" s="152">
        <v>16700</v>
      </c>
    </row>
    <row r="1222" spans="1:4" s="177" customFormat="1" ht="20.25" x14ac:dyDescent="0.2">
      <c r="A1222" s="175">
        <v>510000</v>
      </c>
      <c r="B1222" s="168" t="s">
        <v>243</v>
      </c>
      <c r="C1222" s="176">
        <f>C1223+C1226</f>
        <v>17000</v>
      </c>
      <c r="D1222" s="176">
        <f>D1223+D1226</f>
        <v>9000</v>
      </c>
    </row>
    <row r="1223" spans="1:4" s="177" customFormat="1" ht="20.25" x14ac:dyDescent="0.2">
      <c r="A1223" s="175">
        <v>511000</v>
      </c>
      <c r="B1223" s="168" t="s">
        <v>244</v>
      </c>
      <c r="C1223" s="176">
        <f t="shared" ref="C1223:D1223" si="243">C1225+C1224</f>
        <v>15000</v>
      </c>
      <c r="D1223" s="176">
        <f t="shared" si="243"/>
        <v>9000</v>
      </c>
    </row>
    <row r="1224" spans="1:4" s="136" customFormat="1" ht="20.25" x14ac:dyDescent="0.2">
      <c r="A1224" s="179">
        <v>511200</v>
      </c>
      <c r="B1224" s="160" t="s">
        <v>246</v>
      </c>
      <c r="C1224" s="152">
        <v>10000</v>
      </c>
      <c r="D1224" s="152">
        <v>3000</v>
      </c>
    </row>
    <row r="1225" spans="1:4" s="136" customFormat="1" ht="20.25" x14ac:dyDescent="0.2">
      <c r="A1225" s="159">
        <v>511300</v>
      </c>
      <c r="B1225" s="160" t="s">
        <v>247</v>
      </c>
      <c r="C1225" s="152">
        <v>5000</v>
      </c>
      <c r="D1225" s="152">
        <v>6000</v>
      </c>
    </row>
    <row r="1226" spans="1:4" s="177" customFormat="1" ht="20.25" x14ac:dyDescent="0.2">
      <c r="A1226" s="175">
        <v>516000</v>
      </c>
      <c r="B1226" s="168" t="s">
        <v>256</v>
      </c>
      <c r="C1226" s="176">
        <f t="shared" ref="C1226" si="244">C1227</f>
        <v>2000</v>
      </c>
      <c r="D1226" s="176">
        <f t="shared" ref="D1226" si="245">D1227</f>
        <v>0</v>
      </c>
    </row>
    <row r="1227" spans="1:4" s="136" customFormat="1" ht="20.25" x14ac:dyDescent="0.2">
      <c r="A1227" s="159">
        <v>516100</v>
      </c>
      <c r="B1227" s="160" t="s">
        <v>256</v>
      </c>
      <c r="C1227" s="152">
        <v>2000</v>
      </c>
      <c r="D1227" s="167">
        <v>0</v>
      </c>
    </row>
    <row r="1228" spans="1:4" s="177" customFormat="1" ht="20.25" x14ac:dyDescent="0.2">
      <c r="A1228" s="175">
        <v>630000</v>
      </c>
      <c r="B1228" s="168" t="s">
        <v>277</v>
      </c>
      <c r="C1228" s="176">
        <f>C1229+0</f>
        <v>5800</v>
      </c>
      <c r="D1228" s="176">
        <f>D1229+0</f>
        <v>0</v>
      </c>
    </row>
    <row r="1229" spans="1:4" s="177" customFormat="1" ht="20.25" x14ac:dyDescent="0.2">
      <c r="A1229" s="175">
        <v>638000</v>
      </c>
      <c r="B1229" s="168" t="s">
        <v>284</v>
      </c>
      <c r="C1229" s="176">
        <f t="shared" ref="C1229" si="246">C1230</f>
        <v>5800</v>
      </c>
      <c r="D1229" s="176">
        <f t="shared" ref="D1229" si="247">D1230</f>
        <v>0</v>
      </c>
    </row>
    <row r="1230" spans="1:4" s="136" customFormat="1" ht="20.25" x14ac:dyDescent="0.2">
      <c r="A1230" s="159">
        <v>638100</v>
      </c>
      <c r="B1230" s="160" t="s">
        <v>285</v>
      </c>
      <c r="C1230" s="152">
        <v>5800</v>
      </c>
      <c r="D1230" s="167">
        <v>0</v>
      </c>
    </row>
    <row r="1231" spans="1:4" s="136" customFormat="1" ht="20.25" x14ac:dyDescent="0.2">
      <c r="A1231" s="181"/>
      <c r="B1231" s="172" t="s">
        <v>294</v>
      </c>
      <c r="C1231" s="178">
        <f>C1203+C1228+C1222</f>
        <v>1337600</v>
      </c>
      <c r="D1231" s="178">
        <f>D1203+D1228+D1222</f>
        <v>68000</v>
      </c>
    </row>
    <row r="1232" spans="1:4" s="136" customFormat="1" ht="20.25" x14ac:dyDescent="0.2">
      <c r="A1232" s="182"/>
      <c r="B1232" s="193"/>
      <c r="C1232" s="158"/>
      <c r="D1232" s="158"/>
    </row>
    <row r="1233" spans="1:4" s="136" customFormat="1" ht="20.25" x14ac:dyDescent="0.2">
      <c r="A1233" s="157"/>
      <c r="B1233" s="154"/>
      <c r="C1233" s="152"/>
      <c r="D1233" s="152"/>
    </row>
    <row r="1234" spans="1:4" s="136" customFormat="1" ht="20.25" x14ac:dyDescent="0.2">
      <c r="A1234" s="159" t="s">
        <v>356</v>
      </c>
      <c r="B1234" s="168"/>
      <c r="C1234" s="152"/>
      <c r="D1234" s="152"/>
    </row>
    <row r="1235" spans="1:4" s="136" customFormat="1" ht="20.25" x14ac:dyDescent="0.2">
      <c r="A1235" s="159" t="s">
        <v>345</v>
      </c>
      <c r="B1235" s="168"/>
      <c r="C1235" s="152"/>
      <c r="D1235" s="152"/>
    </row>
    <row r="1236" spans="1:4" s="136" customFormat="1" ht="20.25" x14ac:dyDescent="0.2">
      <c r="A1236" s="159" t="s">
        <v>338</v>
      </c>
      <c r="B1236" s="168"/>
      <c r="C1236" s="152"/>
      <c r="D1236" s="152"/>
    </row>
    <row r="1237" spans="1:4" s="136" customFormat="1" ht="20.25" x14ac:dyDescent="0.2">
      <c r="A1237" s="159" t="s">
        <v>293</v>
      </c>
      <c r="B1237" s="168"/>
      <c r="C1237" s="152"/>
      <c r="D1237" s="152"/>
    </row>
    <row r="1238" spans="1:4" s="136" customFormat="1" ht="20.25" x14ac:dyDescent="0.2">
      <c r="A1238" s="159"/>
      <c r="B1238" s="161"/>
      <c r="C1238" s="158"/>
      <c r="D1238" s="158"/>
    </row>
    <row r="1239" spans="1:4" s="136" customFormat="1" ht="20.25" x14ac:dyDescent="0.2">
      <c r="A1239" s="175">
        <v>410000</v>
      </c>
      <c r="B1239" s="163" t="s">
        <v>44</v>
      </c>
      <c r="C1239" s="176">
        <f>C1240+C1245+C1257</f>
        <v>902300</v>
      </c>
      <c r="D1239" s="176">
        <f>D1240+D1245+D1257</f>
        <v>0</v>
      </c>
    </row>
    <row r="1240" spans="1:4" s="136" customFormat="1" ht="20.25" x14ac:dyDescent="0.2">
      <c r="A1240" s="175">
        <v>411000</v>
      </c>
      <c r="B1240" s="163" t="s">
        <v>45</v>
      </c>
      <c r="C1240" s="176">
        <f t="shared" ref="C1240" si="248">SUM(C1241:C1244)</f>
        <v>330000</v>
      </c>
      <c r="D1240" s="176">
        <f>SUM(D1241:D1244)</f>
        <v>0</v>
      </c>
    </row>
    <row r="1241" spans="1:4" s="136" customFormat="1" ht="20.25" x14ac:dyDescent="0.2">
      <c r="A1241" s="159">
        <v>411100</v>
      </c>
      <c r="B1241" s="160" t="s">
        <v>46</v>
      </c>
      <c r="C1241" s="152">
        <v>295000</v>
      </c>
      <c r="D1241" s="167">
        <v>0</v>
      </c>
    </row>
    <row r="1242" spans="1:4" s="136" customFormat="1" ht="20.25" x14ac:dyDescent="0.2">
      <c r="A1242" s="159">
        <v>411200</v>
      </c>
      <c r="B1242" s="160" t="s">
        <v>47</v>
      </c>
      <c r="C1242" s="152">
        <v>10000</v>
      </c>
      <c r="D1242" s="167">
        <v>0</v>
      </c>
    </row>
    <row r="1243" spans="1:4" s="136" customFormat="1" ht="40.5" x14ac:dyDescent="0.2">
      <c r="A1243" s="159">
        <v>411300</v>
      </c>
      <c r="B1243" s="160" t="s">
        <v>48</v>
      </c>
      <c r="C1243" s="152">
        <v>12000</v>
      </c>
      <c r="D1243" s="167">
        <v>0</v>
      </c>
    </row>
    <row r="1244" spans="1:4" s="136" customFormat="1" ht="20.25" x14ac:dyDescent="0.2">
      <c r="A1244" s="159">
        <v>411400</v>
      </c>
      <c r="B1244" s="160" t="s">
        <v>49</v>
      </c>
      <c r="C1244" s="152">
        <v>13000</v>
      </c>
      <c r="D1244" s="167">
        <v>0</v>
      </c>
    </row>
    <row r="1245" spans="1:4" s="136" customFormat="1" ht="20.25" x14ac:dyDescent="0.2">
      <c r="A1245" s="175">
        <v>412000</v>
      </c>
      <c r="B1245" s="168" t="s">
        <v>50</v>
      </c>
      <c r="C1245" s="176">
        <f>SUM(C1246:C1256)</f>
        <v>52300</v>
      </c>
      <c r="D1245" s="176">
        <f>SUM(D1246:D1256)</f>
        <v>0</v>
      </c>
    </row>
    <row r="1246" spans="1:4" s="136" customFormat="1" ht="20.25" x14ac:dyDescent="0.2">
      <c r="A1246" s="159">
        <v>412200</v>
      </c>
      <c r="B1246" s="160" t="s">
        <v>52</v>
      </c>
      <c r="C1246" s="152">
        <v>8200</v>
      </c>
      <c r="D1246" s="167">
        <v>0</v>
      </c>
    </row>
    <row r="1247" spans="1:4" s="136" customFormat="1" ht="20.25" x14ac:dyDescent="0.2">
      <c r="A1247" s="159">
        <v>412300</v>
      </c>
      <c r="B1247" s="160" t="s">
        <v>53</v>
      </c>
      <c r="C1247" s="152">
        <v>3600</v>
      </c>
      <c r="D1247" s="167">
        <v>0</v>
      </c>
    </row>
    <row r="1248" spans="1:4" s="136" customFormat="1" ht="20.25" x14ac:dyDescent="0.2">
      <c r="A1248" s="159">
        <v>412500</v>
      </c>
      <c r="B1248" s="160" t="s">
        <v>57</v>
      </c>
      <c r="C1248" s="152">
        <v>4000</v>
      </c>
      <c r="D1248" s="167">
        <v>0</v>
      </c>
    </row>
    <row r="1249" spans="1:4" s="136" customFormat="1" ht="20.25" x14ac:dyDescent="0.2">
      <c r="A1249" s="159">
        <v>412600</v>
      </c>
      <c r="B1249" s="160" t="s">
        <v>58</v>
      </c>
      <c r="C1249" s="152">
        <v>21000</v>
      </c>
      <c r="D1249" s="167">
        <v>0</v>
      </c>
    </row>
    <row r="1250" spans="1:4" s="136" customFormat="1" ht="20.25" x14ac:dyDescent="0.2">
      <c r="A1250" s="159">
        <v>412700</v>
      </c>
      <c r="B1250" s="160" t="s">
        <v>60</v>
      </c>
      <c r="C1250" s="152">
        <v>6000</v>
      </c>
      <c r="D1250" s="167">
        <v>0</v>
      </c>
    </row>
    <row r="1251" spans="1:4" s="136" customFormat="1" ht="20.25" x14ac:dyDescent="0.2">
      <c r="A1251" s="159">
        <v>412900</v>
      </c>
      <c r="B1251" s="169" t="s">
        <v>74</v>
      </c>
      <c r="C1251" s="152">
        <v>500</v>
      </c>
      <c r="D1251" s="167">
        <v>0</v>
      </c>
    </row>
    <row r="1252" spans="1:4" s="136" customFormat="1" ht="20.25" x14ac:dyDescent="0.2">
      <c r="A1252" s="159">
        <v>412900</v>
      </c>
      <c r="B1252" s="169" t="s">
        <v>75</v>
      </c>
      <c r="C1252" s="152">
        <v>0</v>
      </c>
      <c r="D1252" s="167">
        <v>0</v>
      </c>
    </row>
    <row r="1253" spans="1:4" s="136" customFormat="1" ht="20.25" x14ac:dyDescent="0.2">
      <c r="A1253" s="159">
        <v>412900</v>
      </c>
      <c r="B1253" s="169" t="s">
        <v>76</v>
      </c>
      <c r="C1253" s="152">
        <v>2600</v>
      </c>
      <c r="D1253" s="167">
        <v>0</v>
      </c>
    </row>
    <row r="1254" spans="1:4" s="136" customFormat="1" ht="20.25" x14ac:dyDescent="0.2">
      <c r="A1254" s="159">
        <v>412900</v>
      </c>
      <c r="B1254" s="169" t="s">
        <v>77</v>
      </c>
      <c r="C1254" s="152">
        <v>5200</v>
      </c>
      <c r="D1254" s="167">
        <v>0</v>
      </c>
    </row>
    <row r="1255" spans="1:4" s="136" customFormat="1" ht="20.25" x14ac:dyDescent="0.2">
      <c r="A1255" s="159">
        <v>412900</v>
      </c>
      <c r="B1255" s="169" t="s">
        <v>78</v>
      </c>
      <c r="C1255" s="152">
        <v>700</v>
      </c>
      <c r="D1255" s="167">
        <v>0</v>
      </c>
    </row>
    <row r="1256" spans="1:4" s="136" customFormat="1" ht="20.25" x14ac:dyDescent="0.2">
      <c r="A1256" s="159">
        <v>412900</v>
      </c>
      <c r="B1256" s="160" t="s">
        <v>80</v>
      </c>
      <c r="C1256" s="152">
        <v>500</v>
      </c>
      <c r="D1256" s="167">
        <v>0</v>
      </c>
    </row>
    <row r="1257" spans="1:4" s="183" customFormat="1" ht="20.25" x14ac:dyDescent="0.2">
      <c r="A1257" s="175">
        <v>415000</v>
      </c>
      <c r="B1257" s="168" t="s">
        <v>119</v>
      </c>
      <c r="C1257" s="176">
        <f>SUM(C1258:C1260)</f>
        <v>520000</v>
      </c>
      <c r="D1257" s="176">
        <f>SUM(D1258:D1260)</f>
        <v>0</v>
      </c>
    </row>
    <row r="1258" spans="1:4" s="136" customFormat="1" ht="20.25" x14ac:dyDescent="0.2">
      <c r="A1258" s="179">
        <v>415100</v>
      </c>
      <c r="B1258" s="160" t="s">
        <v>120</v>
      </c>
      <c r="C1258" s="152">
        <v>0</v>
      </c>
      <c r="D1258" s="167">
        <v>0</v>
      </c>
    </row>
    <row r="1259" spans="1:4" s="136" customFormat="1" ht="20.25" x14ac:dyDescent="0.2">
      <c r="A1259" s="179">
        <v>415100</v>
      </c>
      <c r="B1259" s="160" t="s">
        <v>624</v>
      </c>
      <c r="C1259" s="152">
        <v>0</v>
      </c>
      <c r="D1259" s="167">
        <v>0</v>
      </c>
    </row>
    <row r="1260" spans="1:4" s="136" customFormat="1" ht="20.25" x14ac:dyDescent="0.2">
      <c r="A1260" s="179">
        <v>415200</v>
      </c>
      <c r="B1260" s="160" t="s">
        <v>733</v>
      </c>
      <c r="C1260" s="152">
        <v>520000</v>
      </c>
      <c r="D1260" s="167">
        <v>0</v>
      </c>
    </row>
    <row r="1261" spans="1:4" s="183" customFormat="1" ht="20.25" x14ac:dyDescent="0.2">
      <c r="A1261" s="175">
        <v>480000</v>
      </c>
      <c r="B1261" s="168" t="s">
        <v>200</v>
      </c>
      <c r="C1261" s="176">
        <f t="shared" ref="C1261:C1262" si="249">C1262</f>
        <v>1400000</v>
      </c>
      <c r="D1261" s="176">
        <f t="shared" ref="D1261:D1262" si="250">D1262</f>
        <v>0</v>
      </c>
    </row>
    <row r="1262" spans="1:4" s="183" customFormat="1" ht="20.25" x14ac:dyDescent="0.2">
      <c r="A1262" s="175">
        <v>488000</v>
      </c>
      <c r="B1262" s="168" t="s">
        <v>31</v>
      </c>
      <c r="C1262" s="176">
        <f t="shared" si="249"/>
        <v>1400000</v>
      </c>
      <c r="D1262" s="176">
        <f t="shared" si="250"/>
        <v>0</v>
      </c>
    </row>
    <row r="1263" spans="1:4" s="136" customFormat="1" ht="20.25" x14ac:dyDescent="0.2">
      <c r="A1263" s="159">
        <v>488100</v>
      </c>
      <c r="B1263" s="160" t="s">
        <v>228</v>
      </c>
      <c r="C1263" s="152">
        <v>1400000</v>
      </c>
      <c r="D1263" s="167">
        <v>0</v>
      </c>
    </row>
    <row r="1264" spans="1:4" s="177" customFormat="1" ht="20.25" x14ac:dyDescent="0.2">
      <c r="A1264" s="175">
        <v>510000</v>
      </c>
      <c r="B1264" s="168" t="s">
        <v>243</v>
      </c>
      <c r="C1264" s="176">
        <f>C1265+0+C1267</f>
        <v>3700</v>
      </c>
      <c r="D1264" s="176">
        <f>D1265+0+D1267</f>
        <v>0</v>
      </c>
    </row>
    <row r="1265" spans="1:4" s="177" customFormat="1" ht="20.25" x14ac:dyDescent="0.2">
      <c r="A1265" s="175">
        <v>511000</v>
      </c>
      <c r="B1265" s="168" t="s">
        <v>244</v>
      </c>
      <c r="C1265" s="176">
        <f>C1266+0</f>
        <v>2200</v>
      </c>
      <c r="D1265" s="176">
        <f>D1266+0</f>
        <v>0</v>
      </c>
    </row>
    <row r="1266" spans="1:4" s="136" customFormat="1" ht="20.25" x14ac:dyDescent="0.2">
      <c r="A1266" s="159">
        <v>511300</v>
      </c>
      <c r="B1266" s="160" t="s">
        <v>247</v>
      </c>
      <c r="C1266" s="152">
        <v>2200</v>
      </c>
      <c r="D1266" s="167">
        <v>0</v>
      </c>
    </row>
    <row r="1267" spans="1:4" s="177" customFormat="1" ht="20.25" x14ac:dyDescent="0.2">
      <c r="A1267" s="175">
        <v>516000</v>
      </c>
      <c r="B1267" s="168" t="s">
        <v>256</v>
      </c>
      <c r="C1267" s="176">
        <f t="shared" ref="C1267" si="251">C1268</f>
        <v>1500</v>
      </c>
      <c r="D1267" s="176">
        <f t="shared" ref="D1267" si="252">D1268</f>
        <v>0</v>
      </c>
    </row>
    <row r="1268" spans="1:4" s="136" customFormat="1" ht="20.25" x14ac:dyDescent="0.2">
      <c r="A1268" s="159">
        <v>516100</v>
      </c>
      <c r="B1268" s="160" t="s">
        <v>256</v>
      </c>
      <c r="C1268" s="152">
        <v>1500</v>
      </c>
      <c r="D1268" s="167">
        <v>0</v>
      </c>
    </row>
    <row r="1269" spans="1:4" s="136" customFormat="1" ht="20.25" x14ac:dyDescent="0.2">
      <c r="A1269" s="181"/>
      <c r="B1269" s="172" t="s">
        <v>294</v>
      </c>
      <c r="C1269" s="178">
        <f>C1239+C1261+C1264+0</f>
        <v>2306000</v>
      </c>
      <c r="D1269" s="178">
        <f>D1239+D1261+D1264+0</f>
        <v>0</v>
      </c>
    </row>
    <row r="1270" spans="1:4" s="136" customFormat="1" ht="20.25" x14ac:dyDescent="0.2">
      <c r="A1270" s="146"/>
      <c r="B1270" s="160"/>
      <c r="C1270" s="152"/>
      <c r="D1270" s="152"/>
    </row>
    <row r="1271" spans="1:4" s="136" customFormat="1" ht="20.25" x14ac:dyDescent="0.2">
      <c r="A1271" s="157"/>
      <c r="B1271" s="154"/>
      <c r="C1271" s="152"/>
      <c r="D1271" s="152"/>
    </row>
    <row r="1272" spans="1:4" s="136" customFormat="1" ht="20.25" x14ac:dyDescent="0.2">
      <c r="A1272" s="159" t="s">
        <v>638</v>
      </c>
      <c r="B1272" s="168"/>
      <c r="C1272" s="152"/>
      <c r="D1272" s="152"/>
    </row>
    <row r="1273" spans="1:4" s="136" customFormat="1" ht="20.25" x14ac:dyDescent="0.2">
      <c r="A1273" s="159" t="s">
        <v>345</v>
      </c>
      <c r="B1273" s="168"/>
      <c r="C1273" s="152"/>
      <c r="D1273" s="152"/>
    </row>
    <row r="1274" spans="1:4" s="136" customFormat="1" ht="20.25" x14ac:dyDescent="0.2">
      <c r="A1274" s="159" t="s">
        <v>362</v>
      </c>
      <c r="B1274" s="168"/>
      <c r="C1274" s="152"/>
      <c r="D1274" s="152"/>
    </row>
    <row r="1275" spans="1:4" s="136" customFormat="1" ht="20.25" x14ac:dyDescent="0.2">
      <c r="A1275" s="159" t="s">
        <v>637</v>
      </c>
      <c r="B1275" s="168"/>
      <c r="C1275" s="152"/>
      <c r="D1275" s="152"/>
    </row>
    <row r="1276" spans="1:4" s="136" customFormat="1" ht="20.25" x14ac:dyDescent="0.2">
      <c r="A1276" s="159"/>
      <c r="B1276" s="161"/>
      <c r="C1276" s="158"/>
      <c r="D1276" s="158"/>
    </row>
    <row r="1277" spans="1:4" s="136" customFormat="1" ht="20.25" x14ac:dyDescent="0.2">
      <c r="A1277" s="175">
        <v>410000</v>
      </c>
      <c r="B1277" s="163" t="s">
        <v>44</v>
      </c>
      <c r="C1277" s="176">
        <f>C1278+C1283+C1292</f>
        <v>2293500</v>
      </c>
      <c r="D1277" s="176">
        <f>D1278+D1283+D1292</f>
        <v>1125000</v>
      </c>
    </row>
    <row r="1278" spans="1:4" s="136" customFormat="1" ht="20.25" x14ac:dyDescent="0.2">
      <c r="A1278" s="175">
        <v>411000</v>
      </c>
      <c r="B1278" s="163" t="s">
        <v>45</v>
      </c>
      <c r="C1278" s="176">
        <f t="shared" ref="C1278" si="253">SUM(C1279:C1282)</f>
        <v>2290000</v>
      </c>
      <c r="D1278" s="176">
        <f>SUM(D1279:D1282)</f>
        <v>300000</v>
      </c>
    </row>
    <row r="1279" spans="1:4" s="136" customFormat="1" ht="20.25" x14ac:dyDescent="0.2">
      <c r="A1279" s="159">
        <v>411100</v>
      </c>
      <c r="B1279" s="160" t="s">
        <v>46</v>
      </c>
      <c r="C1279" s="152">
        <f>2050000+53200+30800</f>
        <v>2134000</v>
      </c>
      <c r="D1279" s="152">
        <v>200000</v>
      </c>
    </row>
    <row r="1280" spans="1:4" s="136" customFormat="1" ht="20.25" x14ac:dyDescent="0.2">
      <c r="A1280" s="159">
        <v>411200</v>
      </c>
      <c r="B1280" s="160" t="s">
        <v>47</v>
      </c>
      <c r="C1280" s="152">
        <v>66000</v>
      </c>
      <c r="D1280" s="152">
        <v>100000</v>
      </c>
    </row>
    <row r="1281" spans="1:4" s="136" customFormat="1" ht="40.5" x14ac:dyDescent="0.2">
      <c r="A1281" s="159">
        <v>411300</v>
      </c>
      <c r="B1281" s="160" t="s">
        <v>48</v>
      </c>
      <c r="C1281" s="152">
        <v>55000</v>
      </c>
      <c r="D1281" s="167">
        <v>0</v>
      </c>
    </row>
    <row r="1282" spans="1:4" s="136" customFormat="1" ht="20.25" x14ac:dyDescent="0.2">
      <c r="A1282" s="159">
        <v>411400</v>
      </c>
      <c r="B1282" s="160" t="s">
        <v>49</v>
      </c>
      <c r="C1282" s="152">
        <v>35000</v>
      </c>
      <c r="D1282" s="167">
        <v>0</v>
      </c>
    </row>
    <row r="1283" spans="1:4" s="136" customFormat="1" ht="20.25" x14ac:dyDescent="0.2">
      <c r="A1283" s="175">
        <v>412000</v>
      </c>
      <c r="B1283" s="168" t="s">
        <v>50</v>
      </c>
      <c r="C1283" s="176">
        <f>SUM(C1284:C1291)</f>
        <v>3500</v>
      </c>
      <c r="D1283" s="176">
        <f>SUM(D1284:D1291)</f>
        <v>805000</v>
      </c>
    </row>
    <row r="1284" spans="1:4" s="136" customFormat="1" ht="20.25" x14ac:dyDescent="0.2">
      <c r="A1284" s="179">
        <v>412200</v>
      </c>
      <c r="B1284" s="160" t="s">
        <v>52</v>
      </c>
      <c r="C1284" s="152">
        <v>0</v>
      </c>
      <c r="D1284" s="152">
        <v>500000</v>
      </c>
    </row>
    <row r="1285" spans="1:4" s="136" customFormat="1" ht="20.25" x14ac:dyDescent="0.2">
      <c r="A1285" s="179">
        <v>412300</v>
      </c>
      <c r="B1285" s="160" t="s">
        <v>53</v>
      </c>
      <c r="C1285" s="152">
        <v>0</v>
      </c>
      <c r="D1285" s="152">
        <v>110000</v>
      </c>
    </row>
    <row r="1286" spans="1:4" s="136" customFormat="1" ht="20.25" x14ac:dyDescent="0.2">
      <c r="A1286" s="179">
        <v>412500</v>
      </c>
      <c r="B1286" s="160" t="s">
        <v>57</v>
      </c>
      <c r="C1286" s="152">
        <v>0</v>
      </c>
      <c r="D1286" s="152">
        <v>50000</v>
      </c>
    </row>
    <row r="1287" spans="1:4" s="136" customFormat="1" ht="20.25" x14ac:dyDescent="0.2">
      <c r="A1287" s="179">
        <v>412600</v>
      </c>
      <c r="B1287" s="160" t="s">
        <v>58</v>
      </c>
      <c r="C1287" s="152">
        <v>0</v>
      </c>
      <c r="D1287" s="152">
        <v>15000</v>
      </c>
    </row>
    <row r="1288" spans="1:4" s="136" customFormat="1" ht="20.25" x14ac:dyDescent="0.2">
      <c r="A1288" s="179">
        <v>412700</v>
      </c>
      <c r="B1288" s="160" t="s">
        <v>60</v>
      </c>
      <c r="C1288" s="152">
        <v>0</v>
      </c>
      <c r="D1288" s="152">
        <v>50000</v>
      </c>
    </row>
    <row r="1289" spans="1:4" s="136" customFormat="1" ht="20.25" x14ac:dyDescent="0.2">
      <c r="A1289" s="179">
        <v>412800</v>
      </c>
      <c r="B1289" s="160" t="s">
        <v>73</v>
      </c>
      <c r="C1289" s="152">
        <v>0</v>
      </c>
      <c r="D1289" s="152">
        <v>5000</v>
      </c>
    </row>
    <row r="1290" spans="1:4" s="136" customFormat="1" ht="20.25" x14ac:dyDescent="0.2">
      <c r="A1290" s="159">
        <v>412900</v>
      </c>
      <c r="B1290" s="160" t="s">
        <v>78</v>
      </c>
      <c r="C1290" s="152">
        <v>3500</v>
      </c>
      <c r="D1290" s="167">
        <v>0</v>
      </c>
    </row>
    <row r="1291" spans="1:4" s="136" customFormat="1" ht="20.25" x14ac:dyDescent="0.2">
      <c r="A1291" s="159">
        <v>412900</v>
      </c>
      <c r="B1291" s="160" t="s">
        <v>80</v>
      </c>
      <c r="C1291" s="152">
        <v>0</v>
      </c>
      <c r="D1291" s="152">
        <v>75000</v>
      </c>
    </row>
    <row r="1292" spans="1:4" s="177" customFormat="1" ht="20.25" x14ac:dyDescent="0.2">
      <c r="A1292" s="180">
        <v>413000</v>
      </c>
      <c r="B1292" s="168" t="s">
        <v>97</v>
      </c>
      <c r="C1292" s="176">
        <f t="shared" ref="C1292:D1292" si="254">C1293</f>
        <v>0</v>
      </c>
      <c r="D1292" s="176">
        <f t="shared" si="254"/>
        <v>20000</v>
      </c>
    </row>
    <row r="1293" spans="1:4" s="136" customFormat="1" ht="20.25" x14ac:dyDescent="0.2">
      <c r="A1293" s="159">
        <v>413900</v>
      </c>
      <c r="B1293" s="160" t="s">
        <v>106</v>
      </c>
      <c r="C1293" s="152">
        <v>0</v>
      </c>
      <c r="D1293" s="152">
        <v>20000</v>
      </c>
    </row>
    <row r="1294" spans="1:4" s="177" customFormat="1" ht="20.25" x14ac:dyDescent="0.2">
      <c r="A1294" s="175">
        <v>510000</v>
      </c>
      <c r="B1294" s="168" t="s">
        <v>243</v>
      </c>
      <c r="C1294" s="176">
        <f t="shared" ref="C1294" si="255">C1295+C1299</f>
        <v>600000</v>
      </c>
      <c r="D1294" s="176">
        <f>D1295+D1299</f>
        <v>522000</v>
      </c>
    </row>
    <row r="1295" spans="1:4" s="177" customFormat="1" ht="20.25" x14ac:dyDescent="0.2">
      <c r="A1295" s="175">
        <v>511000</v>
      </c>
      <c r="B1295" s="168" t="s">
        <v>244</v>
      </c>
      <c r="C1295" s="176">
        <f t="shared" ref="C1295" si="256">SUM(C1296:C1298)</f>
        <v>0</v>
      </c>
      <c r="D1295" s="176">
        <f t="shared" ref="D1295" si="257">SUM(D1296:D1298)</f>
        <v>72000</v>
      </c>
    </row>
    <row r="1296" spans="1:4" s="136" customFormat="1" ht="20.25" x14ac:dyDescent="0.2">
      <c r="A1296" s="179">
        <v>511100</v>
      </c>
      <c r="B1296" s="160" t="s">
        <v>245</v>
      </c>
      <c r="C1296" s="152">
        <v>0</v>
      </c>
      <c r="D1296" s="152">
        <v>40000</v>
      </c>
    </row>
    <row r="1297" spans="1:4" s="136" customFormat="1" ht="20.25" x14ac:dyDescent="0.2">
      <c r="A1297" s="159">
        <v>511200</v>
      </c>
      <c r="B1297" s="160" t="s">
        <v>246</v>
      </c>
      <c r="C1297" s="152">
        <v>0</v>
      </c>
      <c r="D1297" s="152">
        <v>7000</v>
      </c>
    </row>
    <row r="1298" spans="1:4" s="136" customFormat="1" ht="20.25" x14ac:dyDescent="0.2">
      <c r="A1298" s="159">
        <v>511300</v>
      </c>
      <c r="B1298" s="160" t="s">
        <v>247</v>
      </c>
      <c r="C1298" s="152">
        <v>0</v>
      </c>
      <c r="D1298" s="152">
        <v>25000</v>
      </c>
    </row>
    <row r="1299" spans="1:4" s="177" customFormat="1" ht="20.25" x14ac:dyDescent="0.2">
      <c r="A1299" s="175">
        <v>516000</v>
      </c>
      <c r="B1299" s="168" t="s">
        <v>256</v>
      </c>
      <c r="C1299" s="176">
        <f t="shared" ref="C1299" si="258">C1300</f>
        <v>600000</v>
      </c>
      <c r="D1299" s="176">
        <f>D1300</f>
        <v>450000</v>
      </c>
    </row>
    <row r="1300" spans="1:4" s="136" customFormat="1" ht="20.25" x14ac:dyDescent="0.2">
      <c r="A1300" s="159">
        <v>516100</v>
      </c>
      <c r="B1300" s="160" t="s">
        <v>256</v>
      </c>
      <c r="C1300" s="152">
        <v>600000</v>
      </c>
      <c r="D1300" s="152">
        <v>450000</v>
      </c>
    </row>
    <row r="1301" spans="1:4" s="177" customFormat="1" ht="20.25" x14ac:dyDescent="0.2">
      <c r="A1301" s="175">
        <v>630000</v>
      </c>
      <c r="B1301" s="168" t="s">
        <v>277</v>
      </c>
      <c r="C1301" s="176">
        <f>C1302+0</f>
        <v>50000</v>
      </c>
      <c r="D1301" s="176">
        <f>D1302+0</f>
        <v>0</v>
      </c>
    </row>
    <row r="1302" spans="1:4" s="177" customFormat="1" ht="20.25" x14ac:dyDescent="0.2">
      <c r="A1302" s="175">
        <v>638000</v>
      </c>
      <c r="B1302" s="168" t="s">
        <v>284</v>
      </c>
      <c r="C1302" s="176">
        <f t="shared" ref="C1302" si="259">C1303</f>
        <v>50000</v>
      </c>
      <c r="D1302" s="176">
        <f t="shared" ref="D1302" si="260">D1303</f>
        <v>0</v>
      </c>
    </row>
    <row r="1303" spans="1:4" s="136" customFormat="1" ht="20.25" x14ac:dyDescent="0.2">
      <c r="A1303" s="159">
        <v>638100</v>
      </c>
      <c r="B1303" s="160" t="s">
        <v>285</v>
      </c>
      <c r="C1303" s="152">
        <v>50000</v>
      </c>
      <c r="D1303" s="167">
        <v>0</v>
      </c>
    </row>
    <row r="1304" spans="1:4" s="136" customFormat="1" ht="20.25" x14ac:dyDescent="0.2">
      <c r="A1304" s="143"/>
      <c r="B1304" s="172" t="s">
        <v>294</v>
      </c>
      <c r="C1304" s="178">
        <f>C1277+0+C1294+C1301</f>
        <v>2943500</v>
      </c>
      <c r="D1304" s="178">
        <f>D1277+0+D1294+D1301</f>
        <v>1647000</v>
      </c>
    </row>
    <row r="1305" spans="1:4" s="136" customFormat="1" ht="20.25" x14ac:dyDescent="0.2">
      <c r="A1305" s="146"/>
      <c r="B1305" s="154"/>
      <c r="C1305" s="152"/>
      <c r="D1305" s="152"/>
    </row>
    <row r="1306" spans="1:4" s="136" customFormat="1" ht="20.25" x14ac:dyDescent="0.2">
      <c r="A1306" s="157"/>
      <c r="B1306" s="154"/>
      <c r="C1306" s="152"/>
      <c r="D1306" s="152"/>
    </row>
    <row r="1307" spans="1:4" s="136" customFormat="1" ht="20.25" x14ac:dyDescent="0.2">
      <c r="A1307" s="159" t="s">
        <v>363</v>
      </c>
      <c r="B1307" s="168"/>
      <c r="C1307" s="152"/>
      <c r="D1307" s="152"/>
    </row>
    <row r="1308" spans="1:4" s="136" customFormat="1" ht="20.25" x14ac:dyDescent="0.2">
      <c r="A1308" s="159" t="s">
        <v>345</v>
      </c>
      <c r="B1308" s="168"/>
      <c r="C1308" s="152"/>
      <c r="D1308" s="152"/>
    </row>
    <row r="1309" spans="1:4" s="136" customFormat="1" ht="20.25" x14ac:dyDescent="0.2">
      <c r="A1309" s="159" t="s">
        <v>364</v>
      </c>
      <c r="B1309" s="168"/>
      <c r="C1309" s="152"/>
      <c r="D1309" s="152"/>
    </row>
    <row r="1310" spans="1:4" s="136" customFormat="1" ht="20.25" x14ac:dyDescent="0.2">
      <c r="A1310" s="159" t="s">
        <v>365</v>
      </c>
      <c r="B1310" s="168"/>
      <c r="C1310" s="152"/>
      <c r="D1310" s="152"/>
    </row>
    <row r="1311" spans="1:4" s="136" customFormat="1" ht="20.25" x14ac:dyDescent="0.2">
      <c r="A1311" s="159"/>
      <c r="B1311" s="161"/>
      <c r="C1311" s="158"/>
      <c r="D1311" s="158"/>
    </row>
    <row r="1312" spans="1:4" s="136" customFormat="1" ht="20.25" x14ac:dyDescent="0.2">
      <c r="A1312" s="175">
        <v>410000</v>
      </c>
      <c r="B1312" s="163" t="s">
        <v>44</v>
      </c>
      <c r="C1312" s="176">
        <f t="shared" ref="C1312" si="261">C1313+C1318</f>
        <v>18490700</v>
      </c>
      <c r="D1312" s="176">
        <f>D1313+D1318</f>
        <v>1465000</v>
      </c>
    </row>
    <row r="1313" spans="1:4" s="136" customFormat="1" ht="20.25" x14ac:dyDescent="0.2">
      <c r="A1313" s="175">
        <v>411000</v>
      </c>
      <c r="B1313" s="163" t="s">
        <v>45</v>
      </c>
      <c r="C1313" s="176">
        <f t="shared" ref="C1313" si="262">SUM(C1314:C1317)</f>
        <v>17946700</v>
      </c>
      <c r="D1313" s="176">
        <f>SUM(D1314:D1317)</f>
        <v>420000</v>
      </c>
    </row>
    <row r="1314" spans="1:4" s="136" customFormat="1" ht="20.25" x14ac:dyDescent="0.2">
      <c r="A1314" s="159">
        <v>411100</v>
      </c>
      <c r="B1314" s="160" t="s">
        <v>46</v>
      </c>
      <c r="C1314" s="152">
        <f>16000000+635500+252200+299000</f>
        <v>17186700</v>
      </c>
      <c r="D1314" s="152">
        <v>300000</v>
      </c>
    </row>
    <row r="1315" spans="1:4" s="136" customFormat="1" ht="20.25" x14ac:dyDescent="0.2">
      <c r="A1315" s="159">
        <v>411200</v>
      </c>
      <c r="B1315" s="160" t="s">
        <v>47</v>
      </c>
      <c r="C1315" s="152">
        <v>370000</v>
      </c>
      <c r="D1315" s="152">
        <v>75000</v>
      </c>
    </row>
    <row r="1316" spans="1:4" s="136" customFormat="1" ht="40.5" x14ac:dyDescent="0.2">
      <c r="A1316" s="159">
        <v>411300</v>
      </c>
      <c r="B1316" s="160" t="s">
        <v>48</v>
      </c>
      <c r="C1316" s="152">
        <v>290000</v>
      </c>
      <c r="D1316" s="152">
        <v>25000</v>
      </c>
    </row>
    <row r="1317" spans="1:4" s="136" customFormat="1" ht="20.25" x14ac:dyDescent="0.2">
      <c r="A1317" s="159">
        <v>411400</v>
      </c>
      <c r="B1317" s="160" t="s">
        <v>49</v>
      </c>
      <c r="C1317" s="152">
        <v>100000</v>
      </c>
      <c r="D1317" s="152">
        <v>20000</v>
      </c>
    </row>
    <row r="1318" spans="1:4" s="136" customFormat="1" ht="20.25" x14ac:dyDescent="0.2">
      <c r="A1318" s="175">
        <v>412000</v>
      </c>
      <c r="B1318" s="168" t="s">
        <v>50</v>
      </c>
      <c r="C1318" s="176">
        <f>SUM(C1319:C1328)</f>
        <v>544000</v>
      </c>
      <c r="D1318" s="176">
        <f>SUM(D1319:D1328)</f>
        <v>1045000</v>
      </c>
    </row>
    <row r="1319" spans="1:4" s="136" customFormat="1" ht="20.25" x14ac:dyDescent="0.2">
      <c r="A1319" s="159">
        <v>412100</v>
      </c>
      <c r="B1319" s="160" t="s">
        <v>51</v>
      </c>
      <c r="C1319" s="152">
        <v>800</v>
      </c>
      <c r="D1319" s="152">
        <v>35000</v>
      </c>
    </row>
    <row r="1320" spans="1:4" s="136" customFormat="1" ht="20.25" x14ac:dyDescent="0.2">
      <c r="A1320" s="159">
        <v>412200</v>
      </c>
      <c r="B1320" s="160" t="s">
        <v>52</v>
      </c>
      <c r="C1320" s="152">
        <v>70000</v>
      </c>
      <c r="D1320" s="152">
        <v>240000</v>
      </c>
    </row>
    <row r="1321" spans="1:4" s="136" customFormat="1" ht="20.25" x14ac:dyDescent="0.2">
      <c r="A1321" s="159">
        <v>412300</v>
      </c>
      <c r="B1321" s="160" t="s">
        <v>53</v>
      </c>
      <c r="C1321" s="152">
        <v>20000</v>
      </c>
      <c r="D1321" s="152">
        <v>55000</v>
      </c>
    </row>
    <row r="1322" spans="1:4" s="136" customFormat="1" ht="20.25" x14ac:dyDescent="0.2">
      <c r="A1322" s="159">
        <v>412400</v>
      </c>
      <c r="B1322" s="160" t="s">
        <v>55</v>
      </c>
      <c r="C1322" s="152">
        <v>0</v>
      </c>
      <c r="D1322" s="152">
        <v>35000</v>
      </c>
    </row>
    <row r="1323" spans="1:4" s="136" customFormat="1" ht="20.25" x14ac:dyDescent="0.2">
      <c r="A1323" s="159">
        <v>412500</v>
      </c>
      <c r="B1323" s="160" t="s">
        <v>57</v>
      </c>
      <c r="C1323" s="152">
        <v>13000</v>
      </c>
      <c r="D1323" s="152">
        <v>105000</v>
      </c>
    </row>
    <row r="1324" spans="1:4" s="136" customFormat="1" ht="20.25" x14ac:dyDescent="0.2">
      <c r="A1324" s="159">
        <v>412600</v>
      </c>
      <c r="B1324" s="160" t="s">
        <v>58</v>
      </c>
      <c r="C1324" s="152">
        <v>2000</v>
      </c>
      <c r="D1324" s="152">
        <v>140000</v>
      </c>
    </row>
    <row r="1325" spans="1:4" s="136" customFormat="1" ht="20.25" x14ac:dyDescent="0.2">
      <c r="A1325" s="159">
        <v>412700</v>
      </c>
      <c r="B1325" s="160" t="s">
        <v>60</v>
      </c>
      <c r="C1325" s="152">
        <v>15000</v>
      </c>
      <c r="D1325" s="152">
        <v>80000</v>
      </c>
    </row>
    <row r="1326" spans="1:4" s="136" customFormat="1" ht="20.25" x14ac:dyDescent="0.2">
      <c r="A1326" s="159">
        <v>412900</v>
      </c>
      <c r="B1326" s="169" t="s">
        <v>75</v>
      </c>
      <c r="C1326" s="152">
        <v>396200</v>
      </c>
      <c r="D1326" s="167">
        <v>0</v>
      </c>
    </row>
    <row r="1327" spans="1:4" s="136" customFormat="1" ht="20.25" x14ac:dyDescent="0.2">
      <c r="A1327" s="159">
        <v>412900</v>
      </c>
      <c r="B1327" s="160" t="s">
        <v>78</v>
      </c>
      <c r="C1327" s="152">
        <v>27000</v>
      </c>
      <c r="D1327" s="167">
        <v>0</v>
      </c>
    </row>
    <row r="1328" spans="1:4" s="136" customFormat="1" ht="20.25" x14ac:dyDescent="0.2">
      <c r="A1328" s="159">
        <v>412900</v>
      </c>
      <c r="B1328" s="160" t="s">
        <v>80</v>
      </c>
      <c r="C1328" s="152">
        <v>0</v>
      </c>
      <c r="D1328" s="152">
        <f>135000+30000+160000+4000+26000</f>
        <v>355000</v>
      </c>
    </row>
    <row r="1329" spans="1:4" s="177" customFormat="1" ht="20.25" x14ac:dyDescent="0.2">
      <c r="A1329" s="175">
        <v>510000</v>
      </c>
      <c r="B1329" s="168" t="s">
        <v>243</v>
      </c>
      <c r="C1329" s="176">
        <f t="shared" ref="C1329" si="263">C1330+C1333</f>
        <v>0</v>
      </c>
      <c r="D1329" s="176">
        <f t="shared" ref="D1329" si="264">D1330+D1333</f>
        <v>385000</v>
      </c>
    </row>
    <row r="1330" spans="1:4" s="177" customFormat="1" ht="20.25" x14ac:dyDescent="0.2">
      <c r="A1330" s="175">
        <v>511000</v>
      </c>
      <c r="B1330" s="168" t="s">
        <v>244</v>
      </c>
      <c r="C1330" s="176">
        <f t="shared" ref="C1330" si="265">SUM(C1331:C1332)</f>
        <v>0</v>
      </c>
      <c r="D1330" s="176">
        <f>SUM(D1331:D1332)</f>
        <v>380000</v>
      </c>
    </row>
    <row r="1331" spans="1:4" s="136" customFormat="1" ht="20.25" x14ac:dyDescent="0.2">
      <c r="A1331" s="159">
        <v>511200</v>
      </c>
      <c r="B1331" s="160" t="s">
        <v>246</v>
      </c>
      <c r="C1331" s="152">
        <v>0</v>
      </c>
      <c r="D1331" s="152">
        <v>180000</v>
      </c>
    </row>
    <row r="1332" spans="1:4" s="136" customFormat="1" ht="20.25" x14ac:dyDescent="0.2">
      <c r="A1332" s="159">
        <v>511300</v>
      </c>
      <c r="B1332" s="160" t="s">
        <v>247</v>
      </c>
      <c r="C1332" s="152">
        <v>0</v>
      </c>
      <c r="D1332" s="152">
        <v>200000</v>
      </c>
    </row>
    <row r="1333" spans="1:4" s="177" customFormat="1" ht="20.25" x14ac:dyDescent="0.2">
      <c r="A1333" s="175">
        <v>516000</v>
      </c>
      <c r="B1333" s="168" t="s">
        <v>256</v>
      </c>
      <c r="C1333" s="176">
        <f t="shared" ref="C1333" si="266">C1334</f>
        <v>0</v>
      </c>
      <c r="D1333" s="176">
        <f t="shared" ref="D1333" si="267">D1334</f>
        <v>5000</v>
      </c>
    </row>
    <row r="1334" spans="1:4" s="136" customFormat="1" ht="20.25" x14ac:dyDescent="0.2">
      <c r="A1334" s="159">
        <v>516100</v>
      </c>
      <c r="B1334" s="160" t="s">
        <v>256</v>
      </c>
      <c r="C1334" s="152">
        <v>0</v>
      </c>
      <c r="D1334" s="152">
        <v>5000</v>
      </c>
    </row>
    <row r="1335" spans="1:4" s="177" customFormat="1" ht="20.25" x14ac:dyDescent="0.2">
      <c r="A1335" s="175">
        <v>630000</v>
      </c>
      <c r="B1335" s="168" t="s">
        <v>277</v>
      </c>
      <c r="C1335" s="176">
        <f>0+C1336</f>
        <v>550000</v>
      </c>
      <c r="D1335" s="176">
        <f>0+D1336</f>
        <v>0</v>
      </c>
    </row>
    <row r="1336" spans="1:4" s="177" customFormat="1" ht="20.25" x14ac:dyDescent="0.2">
      <c r="A1336" s="175">
        <v>638000</v>
      </c>
      <c r="B1336" s="168" t="s">
        <v>284</v>
      </c>
      <c r="C1336" s="176">
        <f t="shared" ref="C1336" si="268">C1337</f>
        <v>550000</v>
      </c>
      <c r="D1336" s="176">
        <f t="shared" ref="D1336" si="269">D1337</f>
        <v>0</v>
      </c>
    </row>
    <row r="1337" spans="1:4" s="136" customFormat="1" ht="20.25" x14ac:dyDescent="0.2">
      <c r="A1337" s="159">
        <v>638100</v>
      </c>
      <c r="B1337" s="160" t="s">
        <v>285</v>
      </c>
      <c r="C1337" s="152">
        <v>550000</v>
      </c>
      <c r="D1337" s="167">
        <v>0</v>
      </c>
    </row>
    <row r="1338" spans="1:4" s="136" customFormat="1" ht="20.25" x14ac:dyDescent="0.2">
      <c r="A1338" s="143"/>
      <c r="B1338" s="172" t="s">
        <v>294</v>
      </c>
      <c r="C1338" s="178">
        <f>C1312+C1335+C1329+0</f>
        <v>19040700</v>
      </c>
      <c r="D1338" s="178">
        <f>D1312+D1335+D1329+0</f>
        <v>1850000</v>
      </c>
    </row>
    <row r="1339" spans="1:4" s="136" customFormat="1" ht="20.25" x14ac:dyDescent="0.2">
      <c r="A1339" s="146"/>
      <c r="B1339" s="154"/>
      <c r="C1339" s="158"/>
      <c r="D1339" s="158"/>
    </row>
    <row r="1340" spans="1:4" s="136" customFormat="1" ht="20.25" x14ac:dyDescent="0.2">
      <c r="A1340" s="157"/>
      <c r="B1340" s="154"/>
      <c r="C1340" s="158"/>
      <c r="D1340" s="158"/>
    </row>
    <row r="1341" spans="1:4" s="136" customFormat="1" ht="20.25" x14ac:dyDescent="0.2">
      <c r="A1341" s="159" t="s">
        <v>366</v>
      </c>
      <c r="B1341" s="168"/>
      <c r="C1341" s="152"/>
      <c r="D1341" s="152"/>
    </row>
    <row r="1342" spans="1:4" s="136" customFormat="1" ht="20.25" x14ac:dyDescent="0.2">
      <c r="A1342" s="159" t="s">
        <v>345</v>
      </c>
      <c r="B1342" s="168"/>
      <c r="C1342" s="152"/>
      <c r="D1342" s="152"/>
    </row>
    <row r="1343" spans="1:4" s="136" customFormat="1" ht="20.25" x14ac:dyDescent="0.2">
      <c r="A1343" s="159" t="s">
        <v>367</v>
      </c>
      <c r="B1343" s="168"/>
      <c r="C1343" s="152"/>
      <c r="D1343" s="152"/>
    </row>
    <row r="1344" spans="1:4" s="136" customFormat="1" ht="20.25" x14ac:dyDescent="0.2">
      <c r="A1344" s="159" t="s">
        <v>293</v>
      </c>
      <c r="B1344" s="168"/>
      <c r="C1344" s="152"/>
      <c r="D1344" s="152"/>
    </row>
    <row r="1345" spans="1:4" s="136" customFormat="1" ht="20.25" x14ac:dyDescent="0.2">
      <c r="A1345" s="159"/>
      <c r="B1345" s="161"/>
      <c r="C1345" s="158"/>
      <c r="D1345" s="158"/>
    </row>
    <row r="1346" spans="1:4" s="136" customFormat="1" ht="20.25" x14ac:dyDescent="0.2">
      <c r="A1346" s="175">
        <v>410000</v>
      </c>
      <c r="B1346" s="163" t="s">
        <v>44</v>
      </c>
      <c r="C1346" s="176">
        <f>C1347+C1351+C1361</f>
        <v>2049900</v>
      </c>
      <c r="D1346" s="176">
        <f>D1347+D1351+D1361</f>
        <v>0</v>
      </c>
    </row>
    <row r="1347" spans="1:4" s="136" customFormat="1" ht="20.25" x14ac:dyDescent="0.2">
      <c r="A1347" s="175">
        <v>411000</v>
      </c>
      <c r="B1347" s="163" t="s">
        <v>45</v>
      </c>
      <c r="C1347" s="176">
        <f>SUM(C1348:C1350)</f>
        <v>434000</v>
      </c>
      <c r="D1347" s="176">
        <f>SUM(D1348:D1350)</f>
        <v>0</v>
      </c>
    </row>
    <row r="1348" spans="1:4" s="136" customFormat="1" ht="20.25" x14ac:dyDescent="0.2">
      <c r="A1348" s="159">
        <v>411100</v>
      </c>
      <c r="B1348" s="160" t="s">
        <v>46</v>
      </c>
      <c r="C1348" s="152">
        <v>410000</v>
      </c>
      <c r="D1348" s="167">
        <v>0</v>
      </c>
    </row>
    <row r="1349" spans="1:4" s="136" customFormat="1" ht="20.25" x14ac:dyDescent="0.2">
      <c r="A1349" s="159">
        <v>411200</v>
      </c>
      <c r="B1349" s="160" t="s">
        <v>47</v>
      </c>
      <c r="C1349" s="152">
        <v>12000</v>
      </c>
      <c r="D1349" s="167">
        <v>0</v>
      </c>
    </row>
    <row r="1350" spans="1:4" s="136" customFormat="1" ht="40.5" x14ac:dyDescent="0.2">
      <c r="A1350" s="159">
        <v>411300</v>
      </c>
      <c r="B1350" s="160" t="s">
        <v>48</v>
      </c>
      <c r="C1350" s="152">
        <v>12000</v>
      </c>
      <c r="D1350" s="167">
        <v>0</v>
      </c>
    </row>
    <row r="1351" spans="1:4" s="136" customFormat="1" ht="20.25" x14ac:dyDescent="0.2">
      <c r="A1351" s="175">
        <v>412000</v>
      </c>
      <c r="B1351" s="168" t="s">
        <v>50</v>
      </c>
      <c r="C1351" s="176">
        <f>SUM(C1352:C1360)</f>
        <v>1599700</v>
      </c>
      <c r="D1351" s="176">
        <f>SUM(D1352:D1360)</f>
        <v>0</v>
      </c>
    </row>
    <row r="1352" spans="1:4" s="136" customFormat="1" ht="20.25" x14ac:dyDescent="0.2">
      <c r="A1352" s="159">
        <v>412200</v>
      </c>
      <c r="B1352" s="160" t="s">
        <v>52</v>
      </c>
      <c r="C1352" s="152">
        <v>30000</v>
      </c>
      <c r="D1352" s="167">
        <v>0</v>
      </c>
    </row>
    <row r="1353" spans="1:4" s="136" customFormat="1" ht="20.25" x14ac:dyDescent="0.2">
      <c r="A1353" s="159">
        <v>412300</v>
      </c>
      <c r="B1353" s="160" t="s">
        <v>53</v>
      </c>
      <c r="C1353" s="152">
        <v>20000</v>
      </c>
      <c r="D1353" s="167">
        <v>0</v>
      </c>
    </row>
    <row r="1354" spans="1:4" s="136" customFormat="1" ht="20.25" x14ac:dyDescent="0.2">
      <c r="A1354" s="159">
        <v>412400</v>
      </c>
      <c r="B1354" s="160" t="s">
        <v>55</v>
      </c>
      <c r="C1354" s="152">
        <v>10000</v>
      </c>
      <c r="D1354" s="167">
        <v>0</v>
      </c>
    </row>
    <row r="1355" spans="1:4" s="136" customFormat="1" ht="20.25" x14ac:dyDescent="0.2">
      <c r="A1355" s="159">
        <v>412500</v>
      </c>
      <c r="B1355" s="160" t="s">
        <v>57</v>
      </c>
      <c r="C1355" s="152">
        <v>5000</v>
      </c>
      <c r="D1355" s="167">
        <v>0</v>
      </c>
    </row>
    <row r="1356" spans="1:4" s="136" customFormat="1" ht="20.25" x14ac:dyDescent="0.2">
      <c r="A1356" s="159">
        <v>412600</v>
      </c>
      <c r="B1356" s="160" t="s">
        <v>58</v>
      </c>
      <c r="C1356" s="152">
        <v>6000</v>
      </c>
      <c r="D1356" s="167">
        <v>0</v>
      </c>
    </row>
    <row r="1357" spans="1:4" s="136" customFormat="1" ht="20.25" x14ac:dyDescent="0.2">
      <c r="A1357" s="159">
        <v>412700</v>
      </c>
      <c r="B1357" s="160" t="s">
        <v>60</v>
      </c>
      <c r="C1357" s="152">
        <v>16500</v>
      </c>
      <c r="D1357" s="167">
        <v>0</v>
      </c>
    </row>
    <row r="1358" spans="1:4" s="136" customFormat="1" ht="20.25" x14ac:dyDescent="0.2">
      <c r="A1358" s="159">
        <v>412900</v>
      </c>
      <c r="B1358" s="169" t="s">
        <v>75</v>
      </c>
      <c r="C1358" s="152">
        <v>1509200</v>
      </c>
      <c r="D1358" s="167">
        <v>0</v>
      </c>
    </row>
    <row r="1359" spans="1:4" s="136" customFormat="1" ht="20.25" x14ac:dyDescent="0.2">
      <c r="A1359" s="159">
        <v>412900</v>
      </c>
      <c r="B1359" s="169" t="s">
        <v>76</v>
      </c>
      <c r="C1359" s="152">
        <v>2000</v>
      </c>
      <c r="D1359" s="167">
        <v>0</v>
      </c>
    </row>
    <row r="1360" spans="1:4" s="136" customFormat="1" ht="20.25" x14ac:dyDescent="0.2">
      <c r="A1360" s="159">
        <v>412900</v>
      </c>
      <c r="B1360" s="169" t="s">
        <v>78</v>
      </c>
      <c r="C1360" s="152">
        <v>1000</v>
      </c>
      <c r="D1360" s="167">
        <v>0</v>
      </c>
    </row>
    <row r="1361" spans="1:4" s="177" customFormat="1" ht="40.5" x14ac:dyDescent="0.2">
      <c r="A1361" s="175">
        <v>418000</v>
      </c>
      <c r="B1361" s="168" t="s">
        <v>196</v>
      </c>
      <c r="C1361" s="176">
        <f t="shared" ref="C1361" si="270">C1362</f>
        <v>16200</v>
      </c>
      <c r="D1361" s="176">
        <f t="shared" ref="D1361" si="271">D1362</f>
        <v>0</v>
      </c>
    </row>
    <row r="1362" spans="1:4" s="136" customFormat="1" ht="20.25" x14ac:dyDescent="0.2">
      <c r="A1362" s="159">
        <v>418200</v>
      </c>
      <c r="B1362" s="166" t="s">
        <v>197</v>
      </c>
      <c r="C1362" s="152">
        <v>16200</v>
      </c>
      <c r="D1362" s="167">
        <v>0</v>
      </c>
    </row>
    <row r="1363" spans="1:4" s="177" customFormat="1" ht="20.25" x14ac:dyDescent="0.2">
      <c r="A1363" s="175">
        <v>480000</v>
      </c>
      <c r="B1363" s="168" t="s">
        <v>200</v>
      </c>
      <c r="C1363" s="176">
        <f t="shared" ref="C1363:C1364" si="272">C1364</f>
        <v>30000</v>
      </c>
      <c r="D1363" s="176">
        <f t="shared" ref="D1363:D1364" si="273">D1364</f>
        <v>0</v>
      </c>
    </row>
    <row r="1364" spans="1:4" s="177" customFormat="1" ht="20.25" x14ac:dyDescent="0.2">
      <c r="A1364" s="175">
        <v>487000</v>
      </c>
      <c r="B1364" s="168" t="s">
        <v>25</v>
      </c>
      <c r="C1364" s="176">
        <f t="shared" si="272"/>
        <v>30000</v>
      </c>
      <c r="D1364" s="176">
        <f t="shared" si="273"/>
        <v>0</v>
      </c>
    </row>
    <row r="1365" spans="1:4" s="136" customFormat="1" ht="20.25" x14ac:dyDescent="0.2">
      <c r="A1365" s="179">
        <v>487300</v>
      </c>
      <c r="B1365" s="160" t="s">
        <v>215</v>
      </c>
      <c r="C1365" s="152">
        <v>30000</v>
      </c>
      <c r="D1365" s="167">
        <v>0</v>
      </c>
    </row>
    <row r="1366" spans="1:4" s="177" customFormat="1" ht="20.25" x14ac:dyDescent="0.2">
      <c r="A1366" s="175">
        <v>510000</v>
      </c>
      <c r="B1366" s="168" t="s">
        <v>243</v>
      </c>
      <c r="C1366" s="176">
        <f t="shared" ref="C1366" si="274">C1367</f>
        <v>9000</v>
      </c>
      <c r="D1366" s="176">
        <f t="shared" ref="D1366" si="275">D1367</f>
        <v>0</v>
      </c>
    </row>
    <row r="1367" spans="1:4" s="177" customFormat="1" ht="20.25" x14ac:dyDescent="0.2">
      <c r="A1367" s="175">
        <v>511000</v>
      </c>
      <c r="B1367" s="168" t="s">
        <v>244</v>
      </c>
      <c r="C1367" s="176">
        <f>C1368+0</f>
        <v>9000</v>
      </c>
      <c r="D1367" s="176">
        <f>D1368+0</f>
        <v>0</v>
      </c>
    </row>
    <row r="1368" spans="1:4" s="136" customFormat="1" ht="20.25" x14ac:dyDescent="0.2">
      <c r="A1368" s="159">
        <v>511300</v>
      </c>
      <c r="B1368" s="160" t="s">
        <v>247</v>
      </c>
      <c r="C1368" s="152">
        <v>9000</v>
      </c>
      <c r="D1368" s="167">
        <v>0</v>
      </c>
    </row>
    <row r="1369" spans="1:4" s="136" customFormat="1" ht="20.25" x14ac:dyDescent="0.2">
      <c r="A1369" s="143"/>
      <c r="B1369" s="172" t="s">
        <v>294</v>
      </c>
      <c r="C1369" s="178">
        <f>C1346+C1366+0+C1363</f>
        <v>2088900</v>
      </c>
      <c r="D1369" s="178">
        <f>D1346+D1366+0+D1363</f>
        <v>0</v>
      </c>
    </row>
    <row r="1370" spans="1:4" s="136" customFormat="1" ht="20.25" x14ac:dyDescent="0.2">
      <c r="A1370" s="146"/>
      <c r="B1370" s="154"/>
      <c r="C1370" s="158"/>
      <c r="D1370" s="158"/>
    </row>
    <row r="1371" spans="1:4" s="136" customFormat="1" ht="20.25" x14ac:dyDescent="0.2">
      <c r="A1371" s="157"/>
      <c r="B1371" s="154"/>
      <c r="C1371" s="152"/>
      <c r="D1371" s="152"/>
    </row>
    <row r="1372" spans="1:4" s="136" customFormat="1" ht="20.25" x14ac:dyDescent="0.2">
      <c r="A1372" s="159" t="s">
        <v>368</v>
      </c>
      <c r="B1372" s="168"/>
      <c r="C1372" s="152"/>
      <c r="D1372" s="152"/>
    </row>
    <row r="1373" spans="1:4" s="136" customFormat="1" ht="20.25" x14ac:dyDescent="0.2">
      <c r="A1373" s="159" t="s">
        <v>369</v>
      </c>
      <c r="B1373" s="168"/>
      <c r="C1373" s="152"/>
      <c r="D1373" s="152"/>
    </row>
    <row r="1374" spans="1:4" s="136" customFormat="1" ht="20.25" x14ac:dyDescent="0.2">
      <c r="A1374" s="159" t="s">
        <v>354</v>
      </c>
      <c r="B1374" s="168"/>
      <c r="C1374" s="152"/>
      <c r="D1374" s="152"/>
    </row>
    <row r="1375" spans="1:4" s="136" customFormat="1" ht="20.25" x14ac:dyDescent="0.2">
      <c r="A1375" s="159" t="s">
        <v>293</v>
      </c>
      <c r="B1375" s="168"/>
      <c r="C1375" s="152"/>
      <c r="D1375" s="152"/>
    </row>
    <row r="1376" spans="1:4" s="136" customFormat="1" ht="20.25" x14ac:dyDescent="0.2">
      <c r="A1376" s="159"/>
      <c r="B1376" s="161"/>
      <c r="C1376" s="158"/>
      <c r="D1376" s="158"/>
    </row>
    <row r="1377" spans="1:4" s="136" customFormat="1" ht="20.25" x14ac:dyDescent="0.2">
      <c r="A1377" s="175">
        <v>410000</v>
      </c>
      <c r="B1377" s="163" t="s">
        <v>44</v>
      </c>
      <c r="C1377" s="176">
        <f>C1378+C1383+0+C1406+C1399+C1404</f>
        <v>11336500</v>
      </c>
      <c r="D1377" s="176">
        <f>D1378+D1383+0+D1406+D1399+D1404</f>
        <v>0</v>
      </c>
    </row>
    <row r="1378" spans="1:4" s="136" customFormat="1" ht="20.25" x14ac:dyDescent="0.2">
      <c r="A1378" s="175">
        <v>411000</v>
      </c>
      <c r="B1378" s="163" t="s">
        <v>45</v>
      </c>
      <c r="C1378" s="176">
        <f t="shared" ref="C1378" si="276">SUM(C1379:C1382)</f>
        <v>7331000</v>
      </c>
      <c r="D1378" s="176">
        <f>SUM(D1379:D1382)</f>
        <v>0</v>
      </c>
    </row>
    <row r="1379" spans="1:4" s="136" customFormat="1" ht="20.25" x14ac:dyDescent="0.2">
      <c r="A1379" s="159">
        <v>411100</v>
      </c>
      <c r="B1379" s="160" t="s">
        <v>46</v>
      </c>
      <c r="C1379" s="152">
        <v>6780000</v>
      </c>
      <c r="D1379" s="167">
        <v>0</v>
      </c>
    </row>
    <row r="1380" spans="1:4" s="136" customFormat="1" ht="20.25" x14ac:dyDescent="0.2">
      <c r="A1380" s="159">
        <v>411200</v>
      </c>
      <c r="B1380" s="160" t="s">
        <v>47</v>
      </c>
      <c r="C1380" s="152">
        <v>300000</v>
      </c>
      <c r="D1380" s="167">
        <v>0</v>
      </c>
    </row>
    <row r="1381" spans="1:4" s="136" customFormat="1" ht="40.5" x14ac:dyDescent="0.2">
      <c r="A1381" s="159">
        <v>411300</v>
      </c>
      <c r="B1381" s="160" t="s">
        <v>48</v>
      </c>
      <c r="C1381" s="152">
        <v>160000</v>
      </c>
      <c r="D1381" s="167">
        <v>0</v>
      </c>
    </row>
    <row r="1382" spans="1:4" s="136" customFormat="1" ht="20.25" x14ac:dyDescent="0.2">
      <c r="A1382" s="159">
        <v>411400</v>
      </c>
      <c r="B1382" s="160" t="s">
        <v>49</v>
      </c>
      <c r="C1382" s="152">
        <v>91000</v>
      </c>
      <c r="D1382" s="167">
        <v>0</v>
      </c>
    </row>
    <row r="1383" spans="1:4" s="136" customFormat="1" ht="20.25" x14ac:dyDescent="0.2">
      <c r="A1383" s="175">
        <v>412000</v>
      </c>
      <c r="B1383" s="168" t="s">
        <v>50</v>
      </c>
      <c r="C1383" s="176">
        <f t="shared" ref="C1383" si="277">SUM(C1384:C1398)</f>
        <v>3960500</v>
      </c>
      <c r="D1383" s="176">
        <f>SUM(D1384:D1398)</f>
        <v>0</v>
      </c>
    </row>
    <row r="1384" spans="1:4" s="136" customFormat="1" ht="20.25" x14ac:dyDescent="0.2">
      <c r="A1384" s="159">
        <v>412100</v>
      </c>
      <c r="B1384" s="160" t="s">
        <v>51</v>
      </c>
      <c r="C1384" s="152">
        <v>115000</v>
      </c>
      <c r="D1384" s="167">
        <v>0</v>
      </c>
    </row>
    <row r="1385" spans="1:4" s="136" customFormat="1" ht="20.25" x14ac:dyDescent="0.2">
      <c r="A1385" s="159">
        <v>412200</v>
      </c>
      <c r="B1385" s="160" t="s">
        <v>52</v>
      </c>
      <c r="C1385" s="152">
        <v>61500</v>
      </c>
      <c r="D1385" s="167">
        <v>0</v>
      </c>
    </row>
    <row r="1386" spans="1:4" s="136" customFormat="1" ht="20.25" x14ac:dyDescent="0.2">
      <c r="A1386" s="159">
        <v>412300</v>
      </c>
      <c r="B1386" s="160" t="s">
        <v>53</v>
      </c>
      <c r="C1386" s="152">
        <v>122000</v>
      </c>
      <c r="D1386" s="167">
        <v>0</v>
      </c>
    </row>
    <row r="1387" spans="1:4" s="136" customFormat="1" ht="20.25" x14ac:dyDescent="0.2">
      <c r="A1387" s="159">
        <v>412500</v>
      </c>
      <c r="B1387" s="160" t="s">
        <v>57</v>
      </c>
      <c r="C1387" s="152">
        <v>84000</v>
      </c>
      <c r="D1387" s="167">
        <v>0</v>
      </c>
    </row>
    <row r="1388" spans="1:4" s="136" customFormat="1" ht="20.25" x14ac:dyDescent="0.2">
      <c r="A1388" s="159">
        <v>412600</v>
      </c>
      <c r="B1388" s="160" t="s">
        <v>58</v>
      </c>
      <c r="C1388" s="152">
        <v>195000</v>
      </c>
      <c r="D1388" s="167">
        <v>0</v>
      </c>
    </row>
    <row r="1389" spans="1:4" s="136" customFormat="1" ht="20.25" x14ac:dyDescent="0.2">
      <c r="A1389" s="159">
        <v>412700</v>
      </c>
      <c r="B1389" s="160" t="s">
        <v>60</v>
      </c>
      <c r="C1389" s="152">
        <v>2854000</v>
      </c>
      <c r="D1389" s="167">
        <v>0</v>
      </c>
    </row>
    <row r="1390" spans="1:4" s="136" customFormat="1" ht="20.25" x14ac:dyDescent="0.2">
      <c r="A1390" s="159">
        <v>412700</v>
      </c>
      <c r="B1390" s="160" t="s">
        <v>64</v>
      </c>
      <c r="C1390" s="152">
        <v>62000</v>
      </c>
      <c r="D1390" s="167">
        <v>0</v>
      </c>
    </row>
    <row r="1391" spans="1:4" s="136" customFormat="1" ht="20.25" x14ac:dyDescent="0.2">
      <c r="A1391" s="159">
        <v>412700</v>
      </c>
      <c r="B1391" s="160" t="s">
        <v>65</v>
      </c>
      <c r="C1391" s="152">
        <v>210000</v>
      </c>
      <c r="D1391" s="167">
        <v>0</v>
      </c>
    </row>
    <row r="1392" spans="1:4" s="136" customFormat="1" ht="20.25" x14ac:dyDescent="0.2">
      <c r="A1392" s="159">
        <v>412700</v>
      </c>
      <c r="B1392" s="160" t="s">
        <v>66</v>
      </c>
      <c r="C1392" s="152">
        <v>110000</v>
      </c>
      <c r="D1392" s="167">
        <v>0</v>
      </c>
    </row>
    <row r="1393" spans="1:4" s="136" customFormat="1" ht="20.25" x14ac:dyDescent="0.2">
      <c r="A1393" s="159">
        <v>412900</v>
      </c>
      <c r="B1393" s="169" t="s">
        <v>74</v>
      </c>
      <c r="C1393" s="152">
        <v>15000</v>
      </c>
      <c r="D1393" s="167">
        <v>0</v>
      </c>
    </row>
    <row r="1394" spans="1:4" s="136" customFormat="1" ht="20.25" x14ac:dyDescent="0.2">
      <c r="A1394" s="159">
        <v>412900</v>
      </c>
      <c r="B1394" s="169" t="s">
        <v>75</v>
      </c>
      <c r="C1394" s="152">
        <v>75000</v>
      </c>
      <c r="D1394" s="167">
        <v>0</v>
      </c>
    </row>
    <row r="1395" spans="1:4" s="136" customFormat="1" ht="20.25" x14ac:dyDescent="0.2">
      <c r="A1395" s="159">
        <v>412900</v>
      </c>
      <c r="B1395" s="169" t="s">
        <v>76</v>
      </c>
      <c r="C1395" s="152">
        <v>4000</v>
      </c>
      <c r="D1395" s="167">
        <v>0</v>
      </c>
    </row>
    <row r="1396" spans="1:4" s="136" customFormat="1" ht="20.25" x14ac:dyDescent="0.2">
      <c r="A1396" s="159">
        <v>412900</v>
      </c>
      <c r="B1396" s="169" t="s">
        <v>77</v>
      </c>
      <c r="C1396" s="152">
        <v>13000</v>
      </c>
      <c r="D1396" s="167">
        <v>0</v>
      </c>
    </row>
    <row r="1397" spans="1:4" s="136" customFormat="1" ht="20.25" x14ac:dyDescent="0.2">
      <c r="A1397" s="159">
        <v>412900</v>
      </c>
      <c r="B1397" s="160" t="s">
        <v>78</v>
      </c>
      <c r="C1397" s="152">
        <v>15000</v>
      </c>
      <c r="D1397" s="167">
        <v>0</v>
      </c>
    </row>
    <row r="1398" spans="1:4" s="136" customFormat="1" ht="20.25" x14ac:dyDescent="0.2">
      <c r="A1398" s="159">
        <v>412900</v>
      </c>
      <c r="B1398" s="160" t="s">
        <v>80</v>
      </c>
      <c r="C1398" s="152">
        <v>25000</v>
      </c>
      <c r="D1398" s="167">
        <v>0</v>
      </c>
    </row>
    <row r="1399" spans="1:4" s="177" customFormat="1" ht="20.25" x14ac:dyDescent="0.2">
      <c r="A1399" s="175">
        <v>415000</v>
      </c>
      <c r="B1399" s="168" t="s">
        <v>119</v>
      </c>
      <c r="C1399" s="176">
        <f>SUM(C1400:C1403)</f>
        <v>0</v>
      </c>
      <c r="D1399" s="176">
        <f>SUM(D1400:D1403)</f>
        <v>0</v>
      </c>
    </row>
    <row r="1400" spans="1:4" s="136" customFormat="1" ht="20.25" x14ac:dyDescent="0.2">
      <c r="A1400" s="159">
        <v>415200</v>
      </c>
      <c r="B1400" s="160" t="s">
        <v>121</v>
      </c>
      <c r="C1400" s="152">
        <v>0</v>
      </c>
      <c r="D1400" s="167">
        <v>0</v>
      </c>
    </row>
    <row r="1401" spans="1:4" s="136" customFormat="1" ht="20.25" x14ac:dyDescent="0.2">
      <c r="A1401" s="159">
        <v>415200</v>
      </c>
      <c r="B1401" s="160" t="s">
        <v>316</v>
      </c>
      <c r="C1401" s="152">
        <v>0</v>
      </c>
      <c r="D1401" s="167">
        <v>0</v>
      </c>
    </row>
    <row r="1402" spans="1:4" s="136" customFormat="1" ht="20.25" x14ac:dyDescent="0.2">
      <c r="A1402" s="159">
        <v>415200</v>
      </c>
      <c r="B1402" s="160" t="s">
        <v>122</v>
      </c>
      <c r="C1402" s="152">
        <v>0</v>
      </c>
      <c r="D1402" s="167">
        <v>0</v>
      </c>
    </row>
    <row r="1403" spans="1:4" s="136" customFormat="1" ht="20.25" x14ac:dyDescent="0.2">
      <c r="A1403" s="159">
        <v>415200</v>
      </c>
      <c r="B1403" s="160" t="s">
        <v>148</v>
      </c>
      <c r="C1403" s="152">
        <v>0</v>
      </c>
      <c r="D1403" s="167">
        <v>0</v>
      </c>
    </row>
    <row r="1404" spans="1:4" s="177" customFormat="1" ht="40.5" x14ac:dyDescent="0.2">
      <c r="A1404" s="175">
        <v>418000</v>
      </c>
      <c r="B1404" s="168" t="s">
        <v>196</v>
      </c>
      <c r="C1404" s="176">
        <f t="shared" ref="C1404" si="278">C1405</f>
        <v>5000</v>
      </c>
      <c r="D1404" s="176">
        <f>D1405</f>
        <v>0</v>
      </c>
    </row>
    <row r="1405" spans="1:4" s="136" customFormat="1" ht="20.25" x14ac:dyDescent="0.2">
      <c r="A1405" s="159">
        <v>418400</v>
      </c>
      <c r="B1405" s="160" t="s">
        <v>198</v>
      </c>
      <c r="C1405" s="152">
        <v>5000</v>
      </c>
      <c r="D1405" s="167">
        <v>0</v>
      </c>
    </row>
    <row r="1406" spans="1:4" s="177" customFormat="1" ht="20.25" x14ac:dyDescent="0.2">
      <c r="A1406" s="175">
        <v>419000</v>
      </c>
      <c r="B1406" s="168" t="s">
        <v>199</v>
      </c>
      <c r="C1406" s="176">
        <f t="shared" ref="C1406" si="279">C1407</f>
        <v>40000</v>
      </c>
      <c r="D1406" s="176">
        <f>D1407</f>
        <v>0</v>
      </c>
    </row>
    <row r="1407" spans="1:4" s="136" customFormat="1" ht="20.25" x14ac:dyDescent="0.2">
      <c r="A1407" s="159">
        <v>419100</v>
      </c>
      <c r="B1407" s="160" t="s">
        <v>199</v>
      </c>
      <c r="C1407" s="152">
        <v>40000</v>
      </c>
      <c r="D1407" s="167">
        <v>0</v>
      </c>
    </row>
    <row r="1408" spans="1:4" s="136" customFormat="1" ht="20.25" x14ac:dyDescent="0.2">
      <c r="A1408" s="175">
        <v>510000</v>
      </c>
      <c r="B1408" s="168" t="s">
        <v>243</v>
      </c>
      <c r="C1408" s="176">
        <f>C1409+C1415+C1412</f>
        <v>8387700</v>
      </c>
      <c r="D1408" s="176">
        <f>D1409+D1415+D1412</f>
        <v>0</v>
      </c>
    </row>
    <row r="1409" spans="1:4" s="136" customFormat="1" ht="20.25" x14ac:dyDescent="0.2">
      <c r="A1409" s="175">
        <v>511000</v>
      </c>
      <c r="B1409" s="168" t="s">
        <v>244</v>
      </c>
      <c r="C1409" s="176">
        <f>SUM(C1410:C1411)</f>
        <v>7772700</v>
      </c>
      <c r="D1409" s="176">
        <f>SUM(D1410:D1411)</f>
        <v>0</v>
      </c>
    </row>
    <row r="1410" spans="1:4" s="136" customFormat="1" ht="20.25" x14ac:dyDescent="0.2">
      <c r="A1410" s="159">
        <v>511300</v>
      </c>
      <c r="B1410" s="160" t="s">
        <v>247</v>
      </c>
      <c r="C1410" s="152">
        <v>552700</v>
      </c>
      <c r="D1410" s="167">
        <v>0</v>
      </c>
    </row>
    <row r="1411" spans="1:4" s="136" customFormat="1" ht="20.25" x14ac:dyDescent="0.2">
      <c r="A1411" s="159">
        <v>511700</v>
      </c>
      <c r="B1411" s="160" t="s">
        <v>250</v>
      </c>
      <c r="C1411" s="152">
        <v>7220000</v>
      </c>
      <c r="D1411" s="167">
        <v>0</v>
      </c>
    </row>
    <row r="1412" spans="1:4" s="177" customFormat="1" ht="20.25" x14ac:dyDescent="0.2">
      <c r="A1412" s="175">
        <v>513000</v>
      </c>
      <c r="B1412" s="168" t="s">
        <v>251</v>
      </c>
      <c r="C1412" s="176">
        <f t="shared" ref="C1412:D1412" si="280">C1413+C1414</f>
        <v>600000</v>
      </c>
      <c r="D1412" s="176">
        <f t="shared" si="280"/>
        <v>0</v>
      </c>
    </row>
    <row r="1413" spans="1:4" s="136" customFormat="1" ht="20.25" x14ac:dyDescent="0.2">
      <c r="A1413" s="159">
        <v>513700</v>
      </c>
      <c r="B1413" s="160" t="s">
        <v>255</v>
      </c>
      <c r="C1413" s="152">
        <v>600000</v>
      </c>
      <c r="D1413" s="167">
        <v>0</v>
      </c>
    </row>
    <row r="1414" spans="1:4" s="136" customFormat="1" ht="20.25" x14ac:dyDescent="0.2">
      <c r="A1414" s="159">
        <v>513700</v>
      </c>
      <c r="B1414" s="160" t="s">
        <v>253</v>
      </c>
      <c r="C1414" s="152">
        <v>0</v>
      </c>
      <c r="D1414" s="167">
        <v>0</v>
      </c>
    </row>
    <row r="1415" spans="1:4" s="177" customFormat="1" ht="20.25" x14ac:dyDescent="0.2">
      <c r="A1415" s="175">
        <v>516000</v>
      </c>
      <c r="B1415" s="168" t="s">
        <v>256</v>
      </c>
      <c r="C1415" s="176">
        <f t="shared" ref="C1415" si="281">C1416</f>
        <v>15000</v>
      </c>
      <c r="D1415" s="176">
        <f>D1416</f>
        <v>0</v>
      </c>
    </row>
    <row r="1416" spans="1:4" s="136" customFormat="1" ht="20.25" x14ac:dyDescent="0.2">
      <c r="A1416" s="159">
        <v>516100</v>
      </c>
      <c r="B1416" s="160" t="s">
        <v>256</v>
      </c>
      <c r="C1416" s="152">
        <v>15000</v>
      </c>
      <c r="D1416" s="167">
        <v>0</v>
      </c>
    </row>
    <row r="1417" spans="1:4" s="177" customFormat="1" ht="20.25" x14ac:dyDescent="0.2">
      <c r="A1417" s="175">
        <v>630000</v>
      </c>
      <c r="B1417" s="168" t="s">
        <v>277</v>
      </c>
      <c r="C1417" s="176">
        <f>C1418+C1420</f>
        <v>890000</v>
      </c>
      <c r="D1417" s="176">
        <f>D1418+D1420</f>
        <v>0</v>
      </c>
    </row>
    <row r="1418" spans="1:4" s="177" customFormat="1" ht="20.25" x14ac:dyDescent="0.2">
      <c r="A1418" s="175">
        <v>631000</v>
      </c>
      <c r="B1418" s="168" t="s">
        <v>278</v>
      </c>
      <c r="C1418" s="176">
        <f>0+0+C1419</f>
        <v>30000</v>
      </c>
      <c r="D1418" s="176">
        <f>0+0+D1419</f>
        <v>0</v>
      </c>
    </row>
    <row r="1419" spans="1:4" s="136" customFormat="1" ht="20.25" x14ac:dyDescent="0.2">
      <c r="A1419" s="159">
        <v>631900</v>
      </c>
      <c r="B1419" s="160" t="s">
        <v>283</v>
      </c>
      <c r="C1419" s="152">
        <v>30000</v>
      </c>
      <c r="D1419" s="167">
        <v>0</v>
      </c>
    </row>
    <row r="1420" spans="1:4" s="177" customFormat="1" ht="20.25" x14ac:dyDescent="0.2">
      <c r="A1420" s="175">
        <v>638000</v>
      </c>
      <c r="B1420" s="168" t="s">
        <v>284</v>
      </c>
      <c r="C1420" s="176">
        <f t="shared" ref="C1420" si="282">C1421+C1422</f>
        <v>860000</v>
      </c>
      <c r="D1420" s="176">
        <f>D1421+D1422</f>
        <v>0</v>
      </c>
    </row>
    <row r="1421" spans="1:4" s="136" customFormat="1" ht="20.25" x14ac:dyDescent="0.2">
      <c r="A1421" s="159">
        <v>638100</v>
      </c>
      <c r="B1421" s="160" t="s">
        <v>285</v>
      </c>
      <c r="C1421" s="152">
        <v>540000</v>
      </c>
      <c r="D1421" s="167">
        <v>0</v>
      </c>
    </row>
    <row r="1422" spans="1:4" s="136" customFormat="1" ht="20.25" x14ac:dyDescent="0.2">
      <c r="A1422" s="159">
        <v>638200</v>
      </c>
      <c r="B1422" s="160" t="s">
        <v>286</v>
      </c>
      <c r="C1422" s="152">
        <v>320000</v>
      </c>
      <c r="D1422" s="167">
        <v>0</v>
      </c>
    </row>
    <row r="1423" spans="1:4" s="136" customFormat="1" ht="20.25" x14ac:dyDescent="0.2">
      <c r="A1423" s="181"/>
      <c r="B1423" s="172" t="s">
        <v>294</v>
      </c>
      <c r="C1423" s="178">
        <f>C1377+C1408+C1417+0</f>
        <v>20614200</v>
      </c>
      <c r="D1423" s="178">
        <f>D1377+D1408+D1417+0</f>
        <v>0</v>
      </c>
    </row>
    <row r="1424" spans="1:4" s="136" customFormat="1" ht="20.25" x14ac:dyDescent="0.2">
      <c r="A1424" s="182"/>
      <c r="B1424" s="154"/>
      <c r="C1424" s="152"/>
      <c r="D1424" s="152"/>
    </row>
    <row r="1425" spans="1:4" s="136" customFormat="1" ht="20.25" x14ac:dyDescent="0.2">
      <c r="A1425" s="157"/>
      <c r="B1425" s="154"/>
      <c r="C1425" s="152"/>
      <c r="D1425" s="152"/>
    </row>
    <row r="1426" spans="1:4" s="136" customFormat="1" ht="20.25" x14ac:dyDescent="0.2">
      <c r="A1426" s="159" t="s">
        <v>370</v>
      </c>
      <c r="B1426" s="168"/>
      <c r="C1426" s="152"/>
      <c r="D1426" s="152"/>
    </row>
    <row r="1427" spans="1:4" s="136" customFormat="1" ht="20.25" x14ac:dyDescent="0.2">
      <c r="A1427" s="159" t="s">
        <v>369</v>
      </c>
      <c r="B1427" s="168"/>
      <c r="C1427" s="152"/>
      <c r="D1427" s="152"/>
    </row>
    <row r="1428" spans="1:4" s="136" customFormat="1" ht="20.25" x14ac:dyDescent="0.2">
      <c r="A1428" s="159" t="s">
        <v>331</v>
      </c>
      <c r="B1428" s="168"/>
      <c r="C1428" s="152"/>
      <c r="D1428" s="152"/>
    </row>
    <row r="1429" spans="1:4" s="136" customFormat="1" ht="20.25" x14ac:dyDescent="0.2">
      <c r="A1429" s="159" t="s">
        <v>371</v>
      </c>
      <c r="B1429" s="168"/>
      <c r="C1429" s="152"/>
      <c r="D1429" s="152"/>
    </row>
    <row r="1430" spans="1:4" s="136" customFormat="1" ht="20.25" x14ac:dyDescent="0.2">
      <c r="A1430" s="159"/>
      <c r="B1430" s="161"/>
      <c r="C1430" s="158"/>
      <c r="D1430" s="158"/>
    </row>
    <row r="1431" spans="1:4" s="136" customFormat="1" ht="20.25" x14ac:dyDescent="0.2">
      <c r="A1431" s="175">
        <v>410000</v>
      </c>
      <c r="B1431" s="163" t="s">
        <v>44</v>
      </c>
      <c r="C1431" s="176">
        <f>C1432+C1437+C1449</f>
        <v>33822200</v>
      </c>
      <c r="D1431" s="176">
        <f>D1432+D1437+D1449</f>
        <v>0</v>
      </c>
    </row>
    <row r="1432" spans="1:4" s="136" customFormat="1" ht="20.25" x14ac:dyDescent="0.2">
      <c r="A1432" s="175">
        <v>411000</v>
      </c>
      <c r="B1432" s="163" t="s">
        <v>45</v>
      </c>
      <c r="C1432" s="176">
        <f t="shared" ref="C1432" si="283">SUM(C1433:C1436)</f>
        <v>28302200</v>
      </c>
      <c r="D1432" s="176">
        <f>SUM(D1433:D1436)</f>
        <v>0</v>
      </c>
    </row>
    <row r="1433" spans="1:4" s="136" customFormat="1" ht="20.25" x14ac:dyDescent="0.2">
      <c r="A1433" s="159">
        <v>411100</v>
      </c>
      <c r="B1433" s="160" t="s">
        <v>46</v>
      </c>
      <c r="C1433" s="152">
        <f>26450000+2200</f>
        <v>26452200</v>
      </c>
      <c r="D1433" s="167">
        <v>0</v>
      </c>
    </row>
    <row r="1434" spans="1:4" s="136" customFormat="1" ht="20.25" x14ac:dyDescent="0.2">
      <c r="A1434" s="159">
        <v>411200</v>
      </c>
      <c r="B1434" s="160" t="s">
        <v>47</v>
      </c>
      <c r="C1434" s="152">
        <v>650000</v>
      </c>
      <c r="D1434" s="167">
        <v>0</v>
      </c>
    </row>
    <row r="1435" spans="1:4" s="136" customFormat="1" ht="40.5" x14ac:dyDescent="0.2">
      <c r="A1435" s="159">
        <v>411300</v>
      </c>
      <c r="B1435" s="160" t="s">
        <v>48</v>
      </c>
      <c r="C1435" s="152">
        <v>800000</v>
      </c>
      <c r="D1435" s="167">
        <v>0</v>
      </c>
    </row>
    <row r="1436" spans="1:4" s="136" customFormat="1" ht="20.25" x14ac:dyDescent="0.2">
      <c r="A1436" s="159">
        <v>411400</v>
      </c>
      <c r="B1436" s="160" t="s">
        <v>49</v>
      </c>
      <c r="C1436" s="152">
        <v>400000</v>
      </c>
      <c r="D1436" s="167">
        <v>0</v>
      </c>
    </row>
    <row r="1437" spans="1:4" s="136" customFormat="1" ht="20.25" x14ac:dyDescent="0.2">
      <c r="A1437" s="175">
        <v>412000</v>
      </c>
      <c r="B1437" s="168" t="s">
        <v>50</v>
      </c>
      <c r="C1437" s="176">
        <f>SUM(C1438:C1448)</f>
        <v>5520000</v>
      </c>
      <c r="D1437" s="176">
        <f>SUM(D1438:D1448)</f>
        <v>0</v>
      </c>
    </row>
    <row r="1438" spans="1:4" s="136" customFormat="1" ht="20.25" x14ac:dyDescent="0.2">
      <c r="A1438" s="159">
        <v>412100</v>
      </c>
      <c r="B1438" s="160" t="s">
        <v>51</v>
      </c>
      <c r="C1438" s="152">
        <v>630000</v>
      </c>
      <c r="D1438" s="167">
        <v>0</v>
      </c>
    </row>
    <row r="1439" spans="1:4" s="136" customFormat="1" ht="20.25" x14ac:dyDescent="0.2">
      <c r="A1439" s="159">
        <v>412200</v>
      </c>
      <c r="B1439" s="160" t="s">
        <v>52</v>
      </c>
      <c r="C1439" s="152">
        <v>2500000</v>
      </c>
      <c r="D1439" s="167">
        <v>0</v>
      </c>
    </row>
    <row r="1440" spans="1:4" s="136" customFormat="1" ht="20.25" x14ac:dyDescent="0.2">
      <c r="A1440" s="159">
        <v>412300</v>
      </c>
      <c r="B1440" s="160" t="s">
        <v>53</v>
      </c>
      <c r="C1440" s="152">
        <v>260000</v>
      </c>
      <c r="D1440" s="167">
        <v>0</v>
      </c>
    </row>
    <row r="1441" spans="1:4" s="136" customFormat="1" ht="20.25" x14ac:dyDescent="0.2">
      <c r="A1441" s="159">
        <v>412500</v>
      </c>
      <c r="B1441" s="160" t="s">
        <v>57</v>
      </c>
      <c r="C1441" s="152">
        <v>330000</v>
      </c>
      <c r="D1441" s="167">
        <v>0</v>
      </c>
    </row>
    <row r="1442" spans="1:4" s="136" customFormat="1" ht="20.25" x14ac:dyDescent="0.2">
      <c r="A1442" s="159">
        <v>412600</v>
      </c>
      <c r="B1442" s="160" t="s">
        <v>58</v>
      </c>
      <c r="C1442" s="152">
        <v>150000</v>
      </c>
      <c r="D1442" s="167">
        <v>0</v>
      </c>
    </row>
    <row r="1443" spans="1:4" s="136" customFormat="1" ht="20.25" x14ac:dyDescent="0.2">
      <c r="A1443" s="159">
        <v>412700</v>
      </c>
      <c r="B1443" s="160" t="s">
        <v>60</v>
      </c>
      <c r="C1443" s="152">
        <v>1560000</v>
      </c>
      <c r="D1443" s="167">
        <v>0</v>
      </c>
    </row>
    <row r="1444" spans="1:4" s="136" customFormat="1" ht="20.25" x14ac:dyDescent="0.2">
      <c r="A1444" s="159">
        <v>412900</v>
      </c>
      <c r="B1444" s="169" t="s">
        <v>75</v>
      </c>
      <c r="C1444" s="152">
        <v>14000</v>
      </c>
      <c r="D1444" s="167">
        <v>0</v>
      </c>
    </row>
    <row r="1445" spans="1:4" s="136" customFormat="1" ht="20.25" x14ac:dyDescent="0.2">
      <c r="A1445" s="159">
        <v>412900</v>
      </c>
      <c r="B1445" s="169" t="s">
        <v>76</v>
      </c>
      <c r="C1445" s="152">
        <v>4000</v>
      </c>
      <c r="D1445" s="167">
        <v>0</v>
      </c>
    </row>
    <row r="1446" spans="1:4" s="136" customFormat="1" ht="20.25" x14ac:dyDescent="0.2">
      <c r="A1446" s="159">
        <v>412900</v>
      </c>
      <c r="B1446" s="169" t="s">
        <v>77</v>
      </c>
      <c r="C1446" s="152">
        <v>10000</v>
      </c>
      <c r="D1446" s="167">
        <v>0</v>
      </c>
    </row>
    <row r="1447" spans="1:4" s="136" customFormat="1" ht="20.25" x14ac:dyDescent="0.2">
      <c r="A1447" s="159">
        <v>412900</v>
      </c>
      <c r="B1447" s="169" t="s">
        <v>78</v>
      </c>
      <c r="C1447" s="152">
        <v>60000</v>
      </c>
      <c r="D1447" s="167">
        <v>0</v>
      </c>
    </row>
    <row r="1448" spans="1:4" s="136" customFormat="1" ht="20.25" x14ac:dyDescent="0.2">
      <c r="A1448" s="159">
        <v>412900</v>
      </c>
      <c r="B1448" s="160" t="s">
        <v>80</v>
      </c>
      <c r="C1448" s="152">
        <v>2000</v>
      </c>
      <c r="D1448" s="167">
        <v>0</v>
      </c>
    </row>
    <row r="1449" spans="1:4" s="177" customFormat="1" ht="20.25" x14ac:dyDescent="0.2">
      <c r="A1449" s="175">
        <v>413000</v>
      </c>
      <c r="B1449" s="168" t="s">
        <v>97</v>
      </c>
      <c r="C1449" s="176">
        <f t="shared" ref="C1449" si="284">C1450</f>
        <v>0</v>
      </c>
      <c r="D1449" s="176">
        <f t="shared" ref="D1449" si="285">D1450</f>
        <v>0</v>
      </c>
    </row>
    <row r="1450" spans="1:4" s="136" customFormat="1" ht="20.25" x14ac:dyDescent="0.2">
      <c r="A1450" s="159">
        <v>413900</v>
      </c>
      <c r="B1450" s="160" t="s">
        <v>106</v>
      </c>
      <c r="C1450" s="152">
        <v>0</v>
      </c>
      <c r="D1450" s="167">
        <v>0</v>
      </c>
    </row>
    <row r="1451" spans="1:4" s="177" customFormat="1" ht="20.25" x14ac:dyDescent="0.2">
      <c r="A1451" s="175">
        <v>480000</v>
      </c>
      <c r="B1451" s="168" t="s">
        <v>200</v>
      </c>
      <c r="C1451" s="176">
        <f t="shared" ref="C1451:C1452" si="286">C1452</f>
        <v>0</v>
      </c>
      <c r="D1451" s="176">
        <f t="shared" ref="D1451:D1452" si="287">D1452</f>
        <v>10000</v>
      </c>
    </row>
    <row r="1452" spans="1:4" s="177" customFormat="1" ht="20.25" x14ac:dyDescent="0.2">
      <c r="A1452" s="175">
        <v>488000</v>
      </c>
      <c r="B1452" s="168" t="s">
        <v>31</v>
      </c>
      <c r="C1452" s="176">
        <f t="shared" si="286"/>
        <v>0</v>
      </c>
      <c r="D1452" s="176">
        <f t="shared" si="287"/>
        <v>10000</v>
      </c>
    </row>
    <row r="1453" spans="1:4" s="136" customFormat="1" ht="20.25" x14ac:dyDescent="0.2">
      <c r="A1453" s="159">
        <v>488100</v>
      </c>
      <c r="B1453" s="160" t="s">
        <v>31</v>
      </c>
      <c r="C1453" s="152">
        <v>0</v>
      </c>
      <c r="D1453" s="152">
        <v>10000</v>
      </c>
    </row>
    <row r="1454" spans="1:4" s="177" customFormat="1" ht="20.25" x14ac:dyDescent="0.2">
      <c r="A1454" s="175">
        <v>510000</v>
      </c>
      <c r="B1454" s="168" t="s">
        <v>243</v>
      </c>
      <c r="C1454" s="176">
        <f>C1455+0+C1457</f>
        <v>0</v>
      </c>
      <c r="D1454" s="176">
        <f>D1455+0+D1457</f>
        <v>0</v>
      </c>
    </row>
    <row r="1455" spans="1:4" s="177" customFormat="1" ht="20.25" x14ac:dyDescent="0.2">
      <c r="A1455" s="175">
        <v>511000</v>
      </c>
      <c r="B1455" s="168" t="s">
        <v>244</v>
      </c>
      <c r="C1455" s="176">
        <f>C1456+0+0+0</f>
        <v>0</v>
      </c>
      <c r="D1455" s="176">
        <f>D1456+0+0+0</f>
        <v>0</v>
      </c>
    </row>
    <row r="1456" spans="1:4" s="136" customFormat="1" ht="20.25" x14ac:dyDescent="0.2">
      <c r="A1456" s="159">
        <v>511300</v>
      </c>
      <c r="B1456" s="160" t="s">
        <v>247</v>
      </c>
      <c r="C1456" s="152">
        <v>0</v>
      </c>
      <c r="D1456" s="167">
        <v>0</v>
      </c>
    </row>
    <row r="1457" spans="1:4" s="177" customFormat="1" ht="20.25" x14ac:dyDescent="0.2">
      <c r="A1457" s="175">
        <v>516000</v>
      </c>
      <c r="B1457" s="168" t="s">
        <v>256</v>
      </c>
      <c r="C1457" s="176">
        <f t="shared" ref="C1457:D1457" si="288">C1458</f>
        <v>0</v>
      </c>
      <c r="D1457" s="176">
        <f t="shared" si="288"/>
        <v>0</v>
      </c>
    </row>
    <row r="1458" spans="1:4" s="136" customFormat="1" ht="20.25" x14ac:dyDescent="0.2">
      <c r="A1458" s="159">
        <v>516100</v>
      </c>
      <c r="B1458" s="160" t="s">
        <v>256</v>
      </c>
      <c r="C1458" s="152">
        <v>0</v>
      </c>
      <c r="D1458" s="167">
        <v>0</v>
      </c>
    </row>
    <row r="1459" spans="1:4" s="177" customFormat="1" ht="20.25" x14ac:dyDescent="0.2">
      <c r="A1459" s="175">
        <v>630000</v>
      </c>
      <c r="B1459" s="168" t="s">
        <v>277</v>
      </c>
      <c r="C1459" s="176">
        <f>C1460+C1462</f>
        <v>922000</v>
      </c>
      <c r="D1459" s="176">
        <f>D1460+D1462</f>
        <v>0</v>
      </c>
    </row>
    <row r="1460" spans="1:4" s="177" customFormat="1" ht="20.25" x14ac:dyDescent="0.2">
      <c r="A1460" s="175">
        <v>631000</v>
      </c>
      <c r="B1460" s="168" t="s">
        <v>278</v>
      </c>
      <c r="C1460" s="176">
        <f>C1461+0</f>
        <v>62000</v>
      </c>
      <c r="D1460" s="176">
        <f>D1461+0</f>
        <v>0</v>
      </c>
    </row>
    <row r="1461" spans="1:4" s="136" customFormat="1" ht="20.25" x14ac:dyDescent="0.2">
      <c r="A1461" s="159">
        <v>631900</v>
      </c>
      <c r="B1461" s="160" t="s">
        <v>281</v>
      </c>
      <c r="C1461" s="152">
        <v>62000</v>
      </c>
      <c r="D1461" s="167">
        <v>0</v>
      </c>
    </row>
    <row r="1462" spans="1:4" s="177" customFormat="1" ht="20.25" x14ac:dyDescent="0.2">
      <c r="A1462" s="175">
        <v>638000</v>
      </c>
      <c r="B1462" s="168" t="s">
        <v>284</v>
      </c>
      <c r="C1462" s="176">
        <f t="shared" ref="C1462" si="289">C1463</f>
        <v>860000</v>
      </c>
      <c r="D1462" s="176">
        <f t="shared" ref="D1462" si="290">D1463</f>
        <v>0</v>
      </c>
    </row>
    <row r="1463" spans="1:4" s="136" customFormat="1" ht="20.25" x14ac:dyDescent="0.2">
      <c r="A1463" s="159">
        <v>638100</v>
      </c>
      <c r="B1463" s="160" t="s">
        <v>285</v>
      </c>
      <c r="C1463" s="152">
        <v>860000</v>
      </c>
      <c r="D1463" s="167">
        <v>0</v>
      </c>
    </row>
    <row r="1464" spans="1:4" s="136" customFormat="1" ht="20.25" x14ac:dyDescent="0.2">
      <c r="A1464" s="143"/>
      <c r="B1464" s="172" t="s">
        <v>294</v>
      </c>
      <c r="C1464" s="178">
        <f>C1431+C1459+C1454+C1451</f>
        <v>34744200</v>
      </c>
      <c r="D1464" s="178">
        <f>D1431+D1459+D1454+D1451</f>
        <v>10000</v>
      </c>
    </row>
    <row r="1465" spans="1:4" s="136" customFormat="1" ht="20.25" x14ac:dyDescent="0.2">
      <c r="A1465" s="182"/>
      <c r="B1465" s="154"/>
      <c r="C1465" s="158"/>
      <c r="D1465" s="158"/>
    </row>
    <row r="1466" spans="1:4" s="136" customFormat="1" ht="20.25" x14ac:dyDescent="0.2">
      <c r="A1466" s="157"/>
      <c r="B1466" s="154"/>
      <c r="C1466" s="152"/>
      <c r="D1466" s="152"/>
    </row>
    <row r="1467" spans="1:4" s="136" customFormat="1" ht="20.25" x14ac:dyDescent="0.2">
      <c r="A1467" s="159" t="s">
        <v>372</v>
      </c>
      <c r="B1467" s="168"/>
      <c r="C1467" s="152"/>
      <c r="D1467" s="152"/>
    </row>
    <row r="1468" spans="1:4" s="136" customFormat="1" ht="20.25" x14ac:dyDescent="0.2">
      <c r="A1468" s="159" t="s">
        <v>369</v>
      </c>
      <c r="B1468" s="168"/>
      <c r="C1468" s="152"/>
      <c r="D1468" s="152"/>
    </row>
    <row r="1469" spans="1:4" s="136" customFormat="1" ht="20.25" x14ac:dyDescent="0.2">
      <c r="A1469" s="159" t="s">
        <v>338</v>
      </c>
      <c r="B1469" s="168"/>
      <c r="C1469" s="152"/>
      <c r="D1469" s="152"/>
    </row>
    <row r="1470" spans="1:4" s="136" customFormat="1" ht="20.25" x14ac:dyDescent="0.2">
      <c r="A1470" s="159" t="s">
        <v>293</v>
      </c>
      <c r="B1470" s="168"/>
      <c r="C1470" s="152"/>
      <c r="D1470" s="152"/>
    </row>
    <row r="1471" spans="1:4" s="136" customFormat="1" ht="20.25" x14ac:dyDescent="0.2">
      <c r="A1471" s="159"/>
      <c r="B1471" s="161"/>
      <c r="C1471" s="158"/>
      <c r="D1471" s="158"/>
    </row>
    <row r="1472" spans="1:4" s="136" customFormat="1" ht="20.25" x14ac:dyDescent="0.2">
      <c r="A1472" s="175">
        <v>410000</v>
      </c>
      <c r="B1472" s="163" t="s">
        <v>44</v>
      </c>
      <c r="C1472" s="176">
        <f>C1473+C1478+C1491+0</f>
        <v>5702300</v>
      </c>
      <c r="D1472" s="176">
        <f>D1473+D1478+D1491+0</f>
        <v>0</v>
      </c>
    </row>
    <row r="1473" spans="1:4" s="136" customFormat="1" ht="20.25" x14ac:dyDescent="0.2">
      <c r="A1473" s="175">
        <v>411000</v>
      </c>
      <c r="B1473" s="163" t="s">
        <v>45</v>
      </c>
      <c r="C1473" s="176">
        <f t="shared" ref="C1473" si="291">SUM(C1474:C1477)</f>
        <v>4789700</v>
      </c>
      <c r="D1473" s="176">
        <f>SUM(D1474:D1477)</f>
        <v>0</v>
      </c>
    </row>
    <row r="1474" spans="1:4" s="136" customFormat="1" ht="20.25" x14ac:dyDescent="0.2">
      <c r="A1474" s="159">
        <v>411100</v>
      </c>
      <c r="B1474" s="160" t="s">
        <v>46</v>
      </c>
      <c r="C1474" s="152">
        <v>4480000</v>
      </c>
      <c r="D1474" s="167">
        <v>0</v>
      </c>
    </row>
    <row r="1475" spans="1:4" s="136" customFormat="1" ht="20.25" x14ac:dyDescent="0.2">
      <c r="A1475" s="159">
        <v>411200</v>
      </c>
      <c r="B1475" s="160" t="s">
        <v>47</v>
      </c>
      <c r="C1475" s="152">
        <v>130000</v>
      </c>
      <c r="D1475" s="167">
        <v>0</v>
      </c>
    </row>
    <row r="1476" spans="1:4" s="136" customFormat="1" ht="40.5" x14ac:dyDescent="0.2">
      <c r="A1476" s="159">
        <v>411300</v>
      </c>
      <c r="B1476" s="160" t="s">
        <v>48</v>
      </c>
      <c r="C1476" s="152">
        <v>117200</v>
      </c>
      <c r="D1476" s="167">
        <v>0</v>
      </c>
    </row>
    <row r="1477" spans="1:4" s="136" customFormat="1" ht="20.25" x14ac:dyDescent="0.2">
      <c r="A1477" s="159">
        <v>411400</v>
      </c>
      <c r="B1477" s="160" t="s">
        <v>49</v>
      </c>
      <c r="C1477" s="152">
        <v>62500</v>
      </c>
      <c r="D1477" s="167">
        <v>0</v>
      </c>
    </row>
    <row r="1478" spans="1:4" s="136" customFormat="1" ht="20.25" x14ac:dyDescent="0.2">
      <c r="A1478" s="175">
        <v>412000</v>
      </c>
      <c r="B1478" s="168" t="s">
        <v>50</v>
      </c>
      <c r="C1478" s="176">
        <f t="shared" ref="C1478" si="292">SUM(C1479:C1490)</f>
        <v>912100</v>
      </c>
      <c r="D1478" s="176">
        <f>SUM(D1479:D1490)</f>
        <v>0</v>
      </c>
    </row>
    <row r="1479" spans="1:4" s="136" customFormat="1" ht="20.25" x14ac:dyDescent="0.2">
      <c r="A1479" s="159">
        <v>412100</v>
      </c>
      <c r="B1479" s="160" t="s">
        <v>51</v>
      </c>
      <c r="C1479" s="152">
        <v>30000</v>
      </c>
      <c r="D1479" s="167">
        <v>0</v>
      </c>
    </row>
    <row r="1480" spans="1:4" s="136" customFormat="1" ht="20.25" x14ac:dyDescent="0.2">
      <c r="A1480" s="159">
        <v>412200</v>
      </c>
      <c r="B1480" s="160" t="s">
        <v>52</v>
      </c>
      <c r="C1480" s="152">
        <v>200000</v>
      </c>
      <c r="D1480" s="167">
        <v>0</v>
      </c>
    </row>
    <row r="1481" spans="1:4" s="136" customFormat="1" ht="20.25" x14ac:dyDescent="0.2">
      <c r="A1481" s="159">
        <v>412300</v>
      </c>
      <c r="B1481" s="160" t="s">
        <v>53</v>
      </c>
      <c r="C1481" s="152">
        <v>30000</v>
      </c>
      <c r="D1481" s="167">
        <v>0</v>
      </c>
    </row>
    <row r="1482" spans="1:4" s="136" customFormat="1" ht="20.25" x14ac:dyDescent="0.2">
      <c r="A1482" s="159">
        <v>412500</v>
      </c>
      <c r="B1482" s="160" t="s">
        <v>57</v>
      </c>
      <c r="C1482" s="152">
        <v>22000</v>
      </c>
      <c r="D1482" s="167">
        <v>0</v>
      </c>
    </row>
    <row r="1483" spans="1:4" s="136" customFormat="1" ht="20.25" x14ac:dyDescent="0.2">
      <c r="A1483" s="159">
        <v>412600</v>
      </c>
      <c r="B1483" s="160" t="s">
        <v>58</v>
      </c>
      <c r="C1483" s="152">
        <v>50000</v>
      </c>
      <c r="D1483" s="167">
        <v>0</v>
      </c>
    </row>
    <row r="1484" spans="1:4" s="136" customFormat="1" ht="20.25" x14ac:dyDescent="0.2">
      <c r="A1484" s="159">
        <v>412700</v>
      </c>
      <c r="B1484" s="160" t="s">
        <v>60</v>
      </c>
      <c r="C1484" s="152">
        <v>180000</v>
      </c>
      <c r="D1484" s="167">
        <v>0</v>
      </c>
    </row>
    <row r="1485" spans="1:4" s="136" customFormat="1" ht="20.25" x14ac:dyDescent="0.2">
      <c r="A1485" s="159">
        <v>412900</v>
      </c>
      <c r="B1485" s="169" t="s">
        <v>74</v>
      </c>
      <c r="C1485" s="152">
        <v>4000</v>
      </c>
      <c r="D1485" s="167">
        <v>0</v>
      </c>
    </row>
    <row r="1486" spans="1:4" s="136" customFormat="1" ht="20.25" x14ac:dyDescent="0.2">
      <c r="A1486" s="159">
        <v>412900</v>
      </c>
      <c r="B1486" s="169" t="s">
        <v>75</v>
      </c>
      <c r="C1486" s="152">
        <v>380000</v>
      </c>
      <c r="D1486" s="167">
        <v>0</v>
      </c>
    </row>
    <row r="1487" spans="1:4" s="136" customFormat="1" ht="20.25" x14ac:dyDescent="0.2">
      <c r="A1487" s="159">
        <v>412900</v>
      </c>
      <c r="B1487" s="169" t="s">
        <v>76</v>
      </c>
      <c r="C1487" s="152">
        <v>2100</v>
      </c>
      <c r="D1487" s="167">
        <v>0</v>
      </c>
    </row>
    <row r="1488" spans="1:4" s="136" customFormat="1" ht="20.25" x14ac:dyDescent="0.2">
      <c r="A1488" s="159">
        <v>412900</v>
      </c>
      <c r="B1488" s="169" t="s">
        <v>77</v>
      </c>
      <c r="C1488" s="152">
        <v>3000</v>
      </c>
      <c r="D1488" s="167">
        <v>0</v>
      </c>
    </row>
    <row r="1489" spans="1:4" s="136" customFormat="1" ht="20.25" x14ac:dyDescent="0.2">
      <c r="A1489" s="159">
        <v>412900</v>
      </c>
      <c r="B1489" s="160" t="s">
        <v>78</v>
      </c>
      <c r="C1489" s="152">
        <v>10000</v>
      </c>
      <c r="D1489" s="167">
        <v>0</v>
      </c>
    </row>
    <row r="1490" spans="1:4" s="136" customFormat="1" ht="20.25" x14ac:dyDescent="0.2">
      <c r="A1490" s="159">
        <v>412900</v>
      </c>
      <c r="B1490" s="160" t="s">
        <v>80</v>
      </c>
      <c r="C1490" s="152">
        <v>1000</v>
      </c>
      <c r="D1490" s="167">
        <v>0</v>
      </c>
    </row>
    <row r="1491" spans="1:4" s="177" customFormat="1" ht="20.25" x14ac:dyDescent="0.2">
      <c r="A1491" s="175">
        <v>413000</v>
      </c>
      <c r="B1491" s="168" t="s">
        <v>97</v>
      </c>
      <c r="C1491" s="176">
        <f t="shared" ref="C1491" si="293">C1492</f>
        <v>500</v>
      </c>
      <c r="D1491" s="176">
        <f>D1492</f>
        <v>0</v>
      </c>
    </row>
    <row r="1492" spans="1:4" s="136" customFormat="1" ht="20.25" x14ac:dyDescent="0.2">
      <c r="A1492" s="179">
        <v>413900</v>
      </c>
      <c r="B1492" s="160" t="s">
        <v>106</v>
      </c>
      <c r="C1492" s="152">
        <v>500</v>
      </c>
      <c r="D1492" s="167">
        <v>0</v>
      </c>
    </row>
    <row r="1493" spans="1:4" s="177" customFormat="1" ht="20.25" x14ac:dyDescent="0.2">
      <c r="A1493" s="175">
        <v>480000</v>
      </c>
      <c r="B1493" s="168" t="s">
        <v>200</v>
      </c>
      <c r="C1493" s="176">
        <f t="shared" ref="C1493:C1494" si="294">C1494</f>
        <v>1000</v>
      </c>
      <c r="D1493" s="176">
        <f t="shared" ref="D1493:D1494" si="295">D1494</f>
        <v>0</v>
      </c>
    </row>
    <row r="1494" spans="1:4" s="177" customFormat="1" ht="20.25" x14ac:dyDescent="0.2">
      <c r="A1494" s="175">
        <v>488000</v>
      </c>
      <c r="B1494" s="168" t="s">
        <v>31</v>
      </c>
      <c r="C1494" s="176">
        <f t="shared" si="294"/>
        <v>1000</v>
      </c>
      <c r="D1494" s="176">
        <f t="shared" si="295"/>
        <v>0</v>
      </c>
    </row>
    <row r="1495" spans="1:4" s="136" customFormat="1" ht="20.25" x14ac:dyDescent="0.2">
      <c r="A1495" s="159">
        <v>488100</v>
      </c>
      <c r="B1495" s="191" t="s">
        <v>31</v>
      </c>
      <c r="C1495" s="152">
        <v>1000</v>
      </c>
      <c r="D1495" s="167">
        <v>0</v>
      </c>
    </row>
    <row r="1496" spans="1:4" s="136" customFormat="1" ht="20.25" x14ac:dyDescent="0.2">
      <c r="A1496" s="175">
        <v>510000</v>
      </c>
      <c r="B1496" s="168" t="s">
        <v>243</v>
      </c>
      <c r="C1496" s="176">
        <f t="shared" ref="C1496" si="296">C1497</f>
        <v>20000</v>
      </c>
      <c r="D1496" s="176">
        <f t="shared" ref="D1496" si="297">D1497</f>
        <v>0</v>
      </c>
    </row>
    <row r="1497" spans="1:4" s="136" customFormat="1" ht="20.25" x14ac:dyDescent="0.2">
      <c r="A1497" s="175">
        <v>511000</v>
      </c>
      <c r="B1497" s="168" t="s">
        <v>244</v>
      </c>
      <c r="C1497" s="176">
        <f>SUM(C1498:C1499)</f>
        <v>20000</v>
      </c>
      <c r="D1497" s="176">
        <f>SUM(D1498:D1499)</f>
        <v>0</v>
      </c>
    </row>
    <row r="1498" spans="1:4" s="136" customFormat="1" ht="20.25" x14ac:dyDescent="0.2">
      <c r="A1498" s="159">
        <v>511300</v>
      </c>
      <c r="B1498" s="160" t="s">
        <v>247</v>
      </c>
      <c r="C1498" s="152">
        <v>10000</v>
      </c>
      <c r="D1498" s="167">
        <v>0</v>
      </c>
    </row>
    <row r="1499" spans="1:4" s="136" customFormat="1" ht="20.25" x14ac:dyDescent="0.2">
      <c r="A1499" s="159">
        <v>511700</v>
      </c>
      <c r="B1499" s="160" t="s">
        <v>250</v>
      </c>
      <c r="C1499" s="152">
        <v>10000</v>
      </c>
      <c r="D1499" s="167">
        <v>0</v>
      </c>
    </row>
    <row r="1500" spans="1:4" s="177" customFormat="1" ht="20.25" x14ac:dyDescent="0.2">
      <c r="A1500" s="175">
        <v>630000</v>
      </c>
      <c r="B1500" s="168" t="s">
        <v>277</v>
      </c>
      <c r="C1500" s="176">
        <f>0+C1501</f>
        <v>121000</v>
      </c>
      <c r="D1500" s="176">
        <f>0+D1501</f>
        <v>0</v>
      </c>
    </row>
    <row r="1501" spans="1:4" s="177" customFormat="1" ht="20.25" x14ac:dyDescent="0.2">
      <c r="A1501" s="175">
        <v>638000</v>
      </c>
      <c r="B1501" s="168" t="s">
        <v>284</v>
      </c>
      <c r="C1501" s="176">
        <f t="shared" ref="C1501" si="298">C1502</f>
        <v>121000</v>
      </c>
      <c r="D1501" s="176">
        <f t="shared" ref="D1501" si="299">D1502</f>
        <v>0</v>
      </c>
    </row>
    <row r="1502" spans="1:4" s="136" customFormat="1" ht="20.25" x14ac:dyDescent="0.2">
      <c r="A1502" s="159">
        <v>638100</v>
      </c>
      <c r="B1502" s="160" t="s">
        <v>285</v>
      </c>
      <c r="C1502" s="152">
        <v>121000</v>
      </c>
      <c r="D1502" s="167">
        <v>0</v>
      </c>
    </row>
    <row r="1503" spans="1:4" s="136" customFormat="1" ht="20.25" x14ac:dyDescent="0.2">
      <c r="A1503" s="181"/>
      <c r="B1503" s="172" t="s">
        <v>294</v>
      </c>
      <c r="C1503" s="178">
        <f>C1472+C1493+C1496+C1500</f>
        <v>5844300</v>
      </c>
      <c r="D1503" s="178">
        <f>D1472+D1493+D1496+D1500</f>
        <v>0</v>
      </c>
    </row>
    <row r="1504" spans="1:4" s="136" customFormat="1" ht="20.25" x14ac:dyDescent="0.2">
      <c r="A1504" s="182"/>
      <c r="B1504" s="154"/>
      <c r="C1504" s="152"/>
      <c r="D1504" s="152"/>
    </row>
    <row r="1505" spans="1:4" s="136" customFormat="1" ht="20.25" x14ac:dyDescent="0.2">
      <c r="A1505" s="157"/>
      <c r="B1505" s="154"/>
      <c r="C1505" s="152"/>
      <c r="D1505" s="152"/>
    </row>
    <row r="1506" spans="1:4" s="136" customFormat="1" ht="20.25" x14ac:dyDescent="0.2">
      <c r="A1506" s="159" t="s">
        <v>374</v>
      </c>
      <c r="B1506" s="168"/>
      <c r="C1506" s="152"/>
      <c r="D1506" s="152"/>
    </row>
    <row r="1507" spans="1:4" s="136" customFormat="1" ht="20.25" x14ac:dyDescent="0.2">
      <c r="A1507" s="159" t="s">
        <v>369</v>
      </c>
      <c r="B1507" s="168"/>
      <c r="C1507" s="152"/>
      <c r="D1507" s="152"/>
    </row>
    <row r="1508" spans="1:4" s="136" customFormat="1" ht="20.25" x14ac:dyDescent="0.2">
      <c r="A1508" s="159" t="s">
        <v>375</v>
      </c>
      <c r="B1508" s="168"/>
      <c r="C1508" s="152"/>
      <c r="D1508" s="152"/>
    </row>
    <row r="1509" spans="1:4" s="136" customFormat="1" ht="20.25" x14ac:dyDescent="0.2">
      <c r="A1509" s="159" t="s">
        <v>293</v>
      </c>
      <c r="B1509" s="168"/>
      <c r="C1509" s="152"/>
      <c r="D1509" s="152"/>
    </row>
    <row r="1510" spans="1:4" s="136" customFormat="1" ht="20.25" x14ac:dyDescent="0.2">
      <c r="A1510" s="159"/>
      <c r="B1510" s="161"/>
      <c r="C1510" s="158"/>
      <c r="D1510" s="158"/>
    </row>
    <row r="1511" spans="1:4" s="136" customFormat="1" ht="20.25" x14ac:dyDescent="0.2">
      <c r="A1511" s="175">
        <v>410000</v>
      </c>
      <c r="B1511" s="163" t="s">
        <v>44</v>
      </c>
      <c r="C1511" s="176">
        <f t="shared" ref="C1511" si="300">C1512+C1517</f>
        <v>1718200</v>
      </c>
      <c r="D1511" s="176">
        <f>D1512+D1517</f>
        <v>0</v>
      </c>
    </row>
    <row r="1512" spans="1:4" s="136" customFormat="1" ht="20.25" x14ac:dyDescent="0.2">
      <c r="A1512" s="175">
        <v>411000</v>
      </c>
      <c r="B1512" s="163" t="s">
        <v>45</v>
      </c>
      <c r="C1512" s="176">
        <f t="shared" ref="C1512" si="301">SUM(C1513:C1516)</f>
        <v>945000</v>
      </c>
      <c r="D1512" s="176">
        <f>SUM(D1513:D1516)</f>
        <v>0</v>
      </c>
    </row>
    <row r="1513" spans="1:4" s="136" customFormat="1" ht="20.25" x14ac:dyDescent="0.2">
      <c r="A1513" s="159">
        <v>411100</v>
      </c>
      <c r="B1513" s="160" t="s">
        <v>46</v>
      </c>
      <c r="C1513" s="152">
        <v>890000</v>
      </c>
      <c r="D1513" s="167">
        <v>0</v>
      </c>
    </row>
    <row r="1514" spans="1:4" s="136" customFormat="1" ht="20.25" x14ac:dyDescent="0.2">
      <c r="A1514" s="159">
        <v>411200</v>
      </c>
      <c r="B1514" s="160" t="s">
        <v>47</v>
      </c>
      <c r="C1514" s="152">
        <v>40000</v>
      </c>
      <c r="D1514" s="167">
        <v>0</v>
      </c>
    </row>
    <row r="1515" spans="1:4" s="136" customFormat="1" ht="40.5" x14ac:dyDescent="0.2">
      <c r="A1515" s="159">
        <v>411300</v>
      </c>
      <c r="B1515" s="160" t="s">
        <v>48</v>
      </c>
      <c r="C1515" s="152">
        <v>10000</v>
      </c>
      <c r="D1515" s="167">
        <v>0</v>
      </c>
    </row>
    <row r="1516" spans="1:4" s="136" customFormat="1" ht="20.25" x14ac:dyDescent="0.2">
      <c r="A1516" s="159">
        <v>411400</v>
      </c>
      <c r="B1516" s="160" t="s">
        <v>49</v>
      </c>
      <c r="C1516" s="152">
        <v>5000</v>
      </c>
      <c r="D1516" s="167">
        <v>0</v>
      </c>
    </row>
    <row r="1517" spans="1:4" s="136" customFormat="1" ht="20.25" x14ac:dyDescent="0.2">
      <c r="A1517" s="175">
        <v>412000</v>
      </c>
      <c r="B1517" s="168" t="s">
        <v>50</v>
      </c>
      <c r="C1517" s="176">
        <f>SUM(C1518:C1527)</f>
        <v>773200</v>
      </c>
      <c r="D1517" s="176">
        <f>SUM(D1518:D1527)</f>
        <v>0</v>
      </c>
    </row>
    <row r="1518" spans="1:4" s="136" customFormat="1" ht="20.25" x14ac:dyDescent="0.2">
      <c r="A1518" s="159">
        <v>412100</v>
      </c>
      <c r="B1518" s="160" t="s">
        <v>51</v>
      </c>
      <c r="C1518" s="152">
        <v>24000</v>
      </c>
      <c r="D1518" s="167">
        <v>0</v>
      </c>
    </row>
    <row r="1519" spans="1:4" s="136" customFormat="1" ht="20.25" x14ac:dyDescent="0.2">
      <c r="A1519" s="159">
        <v>412200</v>
      </c>
      <c r="B1519" s="160" t="s">
        <v>52</v>
      </c>
      <c r="C1519" s="152">
        <v>40000</v>
      </c>
      <c r="D1519" s="167">
        <v>0</v>
      </c>
    </row>
    <row r="1520" spans="1:4" s="136" customFormat="1" ht="20.25" x14ac:dyDescent="0.2">
      <c r="A1520" s="159">
        <v>412300</v>
      </c>
      <c r="B1520" s="160" t="s">
        <v>53</v>
      </c>
      <c r="C1520" s="152">
        <v>7100</v>
      </c>
      <c r="D1520" s="167">
        <v>0</v>
      </c>
    </row>
    <row r="1521" spans="1:4" s="136" customFormat="1" ht="20.25" x14ac:dyDescent="0.2">
      <c r="A1521" s="159">
        <v>412500</v>
      </c>
      <c r="B1521" s="160" t="s">
        <v>57</v>
      </c>
      <c r="C1521" s="152">
        <v>12500</v>
      </c>
      <c r="D1521" s="167">
        <v>0</v>
      </c>
    </row>
    <row r="1522" spans="1:4" s="136" customFormat="1" ht="20.25" x14ac:dyDescent="0.2">
      <c r="A1522" s="159">
        <v>412600</v>
      </c>
      <c r="B1522" s="160" t="s">
        <v>58</v>
      </c>
      <c r="C1522" s="152">
        <v>55000</v>
      </c>
      <c r="D1522" s="167">
        <v>0</v>
      </c>
    </row>
    <row r="1523" spans="1:4" s="136" customFormat="1" ht="20.25" x14ac:dyDescent="0.2">
      <c r="A1523" s="159">
        <v>412700</v>
      </c>
      <c r="B1523" s="160" t="s">
        <v>60</v>
      </c>
      <c r="C1523" s="152">
        <v>29500</v>
      </c>
      <c r="D1523" s="167">
        <v>0</v>
      </c>
    </row>
    <row r="1524" spans="1:4" s="136" customFormat="1" ht="20.25" x14ac:dyDescent="0.2">
      <c r="A1524" s="159">
        <v>412700</v>
      </c>
      <c r="B1524" s="160" t="s">
        <v>68</v>
      </c>
      <c r="C1524" s="152">
        <v>602000</v>
      </c>
      <c r="D1524" s="167">
        <v>0</v>
      </c>
    </row>
    <row r="1525" spans="1:4" s="136" customFormat="1" ht="20.25" x14ac:dyDescent="0.2">
      <c r="A1525" s="159">
        <v>412900</v>
      </c>
      <c r="B1525" s="169" t="s">
        <v>74</v>
      </c>
      <c r="C1525" s="152">
        <v>499.99999999999994</v>
      </c>
      <c r="D1525" s="167">
        <v>0</v>
      </c>
    </row>
    <row r="1526" spans="1:4" s="136" customFormat="1" ht="20.25" x14ac:dyDescent="0.2">
      <c r="A1526" s="159">
        <v>412900</v>
      </c>
      <c r="B1526" s="169" t="s">
        <v>76</v>
      </c>
      <c r="C1526" s="152">
        <v>600</v>
      </c>
      <c r="D1526" s="167">
        <v>0</v>
      </c>
    </row>
    <row r="1527" spans="1:4" s="136" customFormat="1" ht="20.25" x14ac:dyDescent="0.2">
      <c r="A1527" s="159">
        <v>412900</v>
      </c>
      <c r="B1527" s="169" t="s">
        <v>78</v>
      </c>
      <c r="C1527" s="152">
        <v>2000</v>
      </c>
      <c r="D1527" s="167">
        <v>0</v>
      </c>
    </row>
    <row r="1528" spans="1:4" s="136" customFormat="1" ht="20.25" x14ac:dyDescent="0.2">
      <c r="A1528" s="175">
        <v>510000</v>
      </c>
      <c r="B1528" s="168" t="s">
        <v>243</v>
      </c>
      <c r="C1528" s="176">
        <f>C1529+C1531+0</f>
        <v>12000</v>
      </c>
      <c r="D1528" s="176">
        <f>D1529+D1531+0</f>
        <v>0</v>
      </c>
    </row>
    <row r="1529" spans="1:4" s="136" customFormat="1" ht="20.25" x14ac:dyDescent="0.2">
      <c r="A1529" s="175">
        <v>511000</v>
      </c>
      <c r="B1529" s="168" t="s">
        <v>244</v>
      </c>
      <c r="C1529" s="176">
        <f>SUM(C1530:C1530)</f>
        <v>10000</v>
      </c>
      <c r="D1529" s="176">
        <f>SUM(D1530:D1530)</f>
        <v>0</v>
      </c>
    </row>
    <row r="1530" spans="1:4" s="136" customFormat="1" ht="20.25" x14ac:dyDescent="0.2">
      <c r="A1530" s="159">
        <v>511300</v>
      </c>
      <c r="B1530" s="160" t="s">
        <v>247</v>
      </c>
      <c r="C1530" s="152">
        <v>10000</v>
      </c>
      <c r="D1530" s="167">
        <v>0</v>
      </c>
    </row>
    <row r="1531" spans="1:4" s="177" customFormat="1" ht="20.25" x14ac:dyDescent="0.2">
      <c r="A1531" s="175">
        <v>516000</v>
      </c>
      <c r="B1531" s="168" t="s">
        <v>256</v>
      </c>
      <c r="C1531" s="176">
        <f t="shared" ref="C1531" si="302">C1532</f>
        <v>2000</v>
      </c>
      <c r="D1531" s="176">
        <f t="shared" ref="D1531" si="303">D1532</f>
        <v>0</v>
      </c>
    </row>
    <row r="1532" spans="1:4" s="136" customFormat="1" ht="20.25" x14ac:dyDescent="0.2">
      <c r="A1532" s="159">
        <v>516100</v>
      </c>
      <c r="B1532" s="160" t="s">
        <v>256</v>
      </c>
      <c r="C1532" s="152">
        <v>2000</v>
      </c>
      <c r="D1532" s="167">
        <v>0</v>
      </c>
    </row>
    <row r="1533" spans="1:4" s="177" customFormat="1" ht="20.25" x14ac:dyDescent="0.2">
      <c r="A1533" s="175">
        <v>630000</v>
      </c>
      <c r="B1533" s="168" t="s">
        <v>277</v>
      </c>
      <c r="C1533" s="176">
        <f>0+C1534</f>
        <v>0</v>
      </c>
      <c r="D1533" s="176">
        <f>0+D1534</f>
        <v>0</v>
      </c>
    </row>
    <row r="1534" spans="1:4" s="177" customFormat="1" ht="20.25" x14ac:dyDescent="0.2">
      <c r="A1534" s="175">
        <v>638000</v>
      </c>
      <c r="B1534" s="168" t="s">
        <v>284</v>
      </c>
      <c r="C1534" s="176">
        <f t="shared" ref="C1534" si="304">C1535</f>
        <v>0</v>
      </c>
      <c r="D1534" s="176">
        <f t="shared" ref="D1534" si="305">D1535</f>
        <v>0</v>
      </c>
    </row>
    <row r="1535" spans="1:4" s="136" customFormat="1" ht="20.25" x14ac:dyDescent="0.2">
      <c r="A1535" s="159">
        <v>638100</v>
      </c>
      <c r="B1535" s="160" t="s">
        <v>285</v>
      </c>
      <c r="C1535" s="152">
        <v>0</v>
      </c>
      <c r="D1535" s="167">
        <v>0</v>
      </c>
    </row>
    <row r="1536" spans="1:4" s="136" customFormat="1" ht="20.25" x14ac:dyDescent="0.2">
      <c r="A1536" s="181"/>
      <c r="B1536" s="172" t="s">
        <v>294</v>
      </c>
      <c r="C1536" s="178">
        <f>C1511+C1528+C1533</f>
        <v>1730200</v>
      </c>
      <c r="D1536" s="178">
        <f>D1511+D1528+D1533</f>
        <v>0</v>
      </c>
    </row>
    <row r="1537" spans="1:4" s="136" customFormat="1" ht="20.25" x14ac:dyDescent="0.2">
      <c r="A1537" s="182"/>
      <c r="B1537" s="154"/>
      <c r="C1537" s="152"/>
      <c r="D1537" s="152"/>
    </row>
    <row r="1538" spans="1:4" s="136" customFormat="1" ht="20.25" x14ac:dyDescent="0.2">
      <c r="A1538" s="157"/>
      <c r="B1538" s="154"/>
      <c r="C1538" s="152"/>
      <c r="D1538" s="152"/>
    </row>
    <row r="1539" spans="1:4" s="136" customFormat="1" ht="20.25" x14ac:dyDescent="0.2">
      <c r="A1539" s="159" t="s">
        <v>376</v>
      </c>
      <c r="B1539" s="168"/>
      <c r="C1539" s="152"/>
      <c r="D1539" s="152"/>
    </row>
    <row r="1540" spans="1:4" s="136" customFormat="1" ht="20.25" x14ac:dyDescent="0.2">
      <c r="A1540" s="159" t="s">
        <v>377</v>
      </c>
      <c r="B1540" s="168"/>
      <c r="C1540" s="152"/>
      <c r="D1540" s="152"/>
    </row>
    <row r="1541" spans="1:4" s="136" customFormat="1" ht="20.25" x14ac:dyDescent="0.2">
      <c r="A1541" s="159" t="s">
        <v>378</v>
      </c>
      <c r="B1541" s="168"/>
      <c r="C1541" s="152"/>
      <c r="D1541" s="152"/>
    </row>
    <row r="1542" spans="1:4" s="136" customFormat="1" ht="20.25" x14ac:dyDescent="0.2">
      <c r="A1542" s="159" t="s">
        <v>293</v>
      </c>
      <c r="B1542" s="168"/>
      <c r="C1542" s="152"/>
      <c r="D1542" s="152"/>
    </row>
    <row r="1543" spans="1:4" s="136" customFormat="1" ht="20.25" x14ac:dyDescent="0.2">
      <c r="A1543" s="159"/>
      <c r="B1543" s="194"/>
      <c r="C1543" s="158"/>
      <c r="D1543" s="158"/>
    </row>
    <row r="1544" spans="1:4" s="136" customFormat="1" ht="20.25" x14ac:dyDescent="0.2">
      <c r="A1544" s="175">
        <v>410000</v>
      </c>
      <c r="B1544" s="163" t="s">
        <v>44</v>
      </c>
      <c r="C1544" s="176">
        <f>C1545+C1550+0</f>
        <v>2014999.9966666666</v>
      </c>
      <c r="D1544" s="176">
        <f>D1545+D1550+0</f>
        <v>0</v>
      </c>
    </row>
    <row r="1545" spans="1:4" s="136" customFormat="1" ht="20.25" x14ac:dyDescent="0.2">
      <c r="A1545" s="175">
        <v>411000</v>
      </c>
      <c r="B1545" s="163" t="s">
        <v>45</v>
      </c>
      <c r="C1545" s="176">
        <f t="shared" ref="C1545" si="306">SUM(C1546:C1549)</f>
        <v>1564999.9966666666</v>
      </c>
      <c r="D1545" s="176">
        <f t="shared" ref="D1545" si="307">SUM(D1546:D1549)</f>
        <v>0</v>
      </c>
    </row>
    <row r="1546" spans="1:4" s="136" customFormat="1" ht="20.25" x14ac:dyDescent="0.2">
      <c r="A1546" s="159">
        <v>411100</v>
      </c>
      <c r="B1546" s="160" t="s">
        <v>46</v>
      </c>
      <c r="C1546" s="152">
        <v>1470000</v>
      </c>
      <c r="D1546" s="167">
        <v>0</v>
      </c>
    </row>
    <row r="1547" spans="1:4" s="136" customFormat="1" ht="20.25" x14ac:dyDescent="0.2">
      <c r="A1547" s="159">
        <v>411200</v>
      </c>
      <c r="B1547" s="160" t="s">
        <v>47</v>
      </c>
      <c r="C1547" s="152">
        <v>45000</v>
      </c>
      <c r="D1547" s="167">
        <v>0</v>
      </c>
    </row>
    <row r="1548" spans="1:4" s="136" customFormat="1" ht="40.5" x14ac:dyDescent="0.2">
      <c r="A1548" s="159">
        <v>411300</v>
      </c>
      <c r="B1548" s="160" t="s">
        <v>48</v>
      </c>
      <c r="C1548" s="152">
        <v>30000</v>
      </c>
      <c r="D1548" s="167">
        <v>0</v>
      </c>
    </row>
    <row r="1549" spans="1:4" s="136" customFormat="1" ht="20.25" x14ac:dyDescent="0.2">
      <c r="A1549" s="159">
        <v>411400</v>
      </c>
      <c r="B1549" s="160" t="s">
        <v>49</v>
      </c>
      <c r="C1549" s="152">
        <v>19999.996666666666</v>
      </c>
      <c r="D1549" s="167">
        <v>0</v>
      </c>
    </row>
    <row r="1550" spans="1:4" s="136" customFormat="1" ht="20.25" x14ac:dyDescent="0.2">
      <c r="A1550" s="175">
        <v>412000</v>
      </c>
      <c r="B1550" s="168" t="s">
        <v>50</v>
      </c>
      <c r="C1550" s="176">
        <f>SUM(C1551:C1558)</f>
        <v>450000</v>
      </c>
      <c r="D1550" s="176">
        <f>SUM(D1551:D1558)</f>
        <v>0</v>
      </c>
    </row>
    <row r="1551" spans="1:4" s="136" customFormat="1" ht="20.25" x14ac:dyDescent="0.2">
      <c r="A1551" s="159">
        <v>412200</v>
      </c>
      <c r="B1551" s="160" t="s">
        <v>52</v>
      </c>
      <c r="C1551" s="152">
        <v>70000</v>
      </c>
      <c r="D1551" s="167">
        <v>0</v>
      </c>
    </row>
    <row r="1552" spans="1:4" s="136" customFormat="1" ht="20.25" x14ac:dyDescent="0.2">
      <c r="A1552" s="159">
        <v>412300</v>
      </c>
      <c r="B1552" s="160" t="s">
        <v>53</v>
      </c>
      <c r="C1552" s="152">
        <v>20000</v>
      </c>
      <c r="D1552" s="167">
        <v>0</v>
      </c>
    </row>
    <row r="1553" spans="1:4" s="136" customFormat="1" ht="20.25" x14ac:dyDescent="0.2">
      <c r="A1553" s="159">
        <v>412500</v>
      </c>
      <c r="B1553" s="160" t="s">
        <v>57</v>
      </c>
      <c r="C1553" s="152">
        <v>10000</v>
      </c>
      <c r="D1553" s="167">
        <v>0</v>
      </c>
    </row>
    <row r="1554" spans="1:4" s="136" customFormat="1" ht="20.25" x14ac:dyDescent="0.2">
      <c r="A1554" s="159">
        <v>412600</v>
      </c>
      <c r="B1554" s="160" t="s">
        <v>58</v>
      </c>
      <c r="C1554" s="152">
        <v>60000</v>
      </c>
      <c r="D1554" s="167">
        <v>0</v>
      </c>
    </row>
    <row r="1555" spans="1:4" s="136" customFormat="1" ht="20.25" x14ac:dyDescent="0.2">
      <c r="A1555" s="159">
        <v>412700</v>
      </c>
      <c r="B1555" s="160" t="s">
        <v>60</v>
      </c>
      <c r="C1555" s="152">
        <v>42000</v>
      </c>
      <c r="D1555" s="167">
        <v>0</v>
      </c>
    </row>
    <row r="1556" spans="1:4" s="136" customFormat="1" ht="20.25" x14ac:dyDescent="0.2">
      <c r="A1556" s="159">
        <v>412900</v>
      </c>
      <c r="B1556" s="169" t="s">
        <v>75</v>
      </c>
      <c r="C1556" s="152">
        <v>240000</v>
      </c>
      <c r="D1556" s="167">
        <v>0</v>
      </c>
    </row>
    <row r="1557" spans="1:4" s="136" customFormat="1" ht="20.25" x14ac:dyDescent="0.2">
      <c r="A1557" s="159">
        <v>412900</v>
      </c>
      <c r="B1557" s="169" t="s">
        <v>76</v>
      </c>
      <c r="C1557" s="152">
        <v>4000</v>
      </c>
      <c r="D1557" s="167">
        <v>0</v>
      </c>
    </row>
    <row r="1558" spans="1:4" s="136" customFormat="1" ht="20.25" x14ac:dyDescent="0.2">
      <c r="A1558" s="159">
        <v>412900</v>
      </c>
      <c r="B1558" s="169" t="s">
        <v>78</v>
      </c>
      <c r="C1558" s="152">
        <v>4000</v>
      </c>
      <c r="D1558" s="167">
        <v>0</v>
      </c>
    </row>
    <row r="1559" spans="1:4" s="136" customFormat="1" ht="20.25" x14ac:dyDescent="0.2">
      <c r="A1559" s="175">
        <v>510000</v>
      </c>
      <c r="B1559" s="168" t="s">
        <v>243</v>
      </c>
      <c r="C1559" s="176">
        <f>C1560+C1562</f>
        <v>17000</v>
      </c>
      <c r="D1559" s="176">
        <f>D1560+D1562</f>
        <v>0</v>
      </c>
    </row>
    <row r="1560" spans="1:4" s="136" customFormat="1" ht="20.25" x14ac:dyDescent="0.2">
      <c r="A1560" s="175">
        <v>511000</v>
      </c>
      <c r="B1560" s="163" t="s">
        <v>244</v>
      </c>
      <c r="C1560" s="176">
        <f>SUM(C1561:C1561)</f>
        <v>10000</v>
      </c>
      <c r="D1560" s="176">
        <f>SUM(D1561:D1561)</f>
        <v>0</v>
      </c>
    </row>
    <row r="1561" spans="1:4" s="136" customFormat="1" ht="20.25" x14ac:dyDescent="0.2">
      <c r="A1561" s="159">
        <v>511300</v>
      </c>
      <c r="B1561" s="160" t="s">
        <v>247</v>
      </c>
      <c r="C1561" s="152">
        <v>10000</v>
      </c>
      <c r="D1561" s="167">
        <v>0</v>
      </c>
    </row>
    <row r="1562" spans="1:4" s="177" customFormat="1" ht="20.25" x14ac:dyDescent="0.2">
      <c r="A1562" s="175">
        <v>516000</v>
      </c>
      <c r="B1562" s="168" t="s">
        <v>256</v>
      </c>
      <c r="C1562" s="176">
        <f t="shared" ref="C1562" si="308">C1563</f>
        <v>7000</v>
      </c>
      <c r="D1562" s="176">
        <f>D1563</f>
        <v>0</v>
      </c>
    </row>
    <row r="1563" spans="1:4" s="136" customFormat="1" ht="20.25" x14ac:dyDescent="0.2">
      <c r="A1563" s="159">
        <v>516100</v>
      </c>
      <c r="B1563" s="160" t="s">
        <v>256</v>
      </c>
      <c r="C1563" s="152">
        <v>7000</v>
      </c>
      <c r="D1563" s="167">
        <v>0</v>
      </c>
    </row>
    <row r="1564" spans="1:4" s="177" customFormat="1" ht="20.25" x14ac:dyDescent="0.2">
      <c r="A1564" s="175">
        <v>630000</v>
      </c>
      <c r="B1564" s="168" t="s">
        <v>277</v>
      </c>
      <c r="C1564" s="176">
        <f>0+C1565</f>
        <v>10000</v>
      </c>
      <c r="D1564" s="176">
        <f>0+D1565</f>
        <v>0</v>
      </c>
    </row>
    <row r="1565" spans="1:4" s="177" customFormat="1" ht="20.25" x14ac:dyDescent="0.2">
      <c r="A1565" s="175">
        <v>638000</v>
      </c>
      <c r="B1565" s="168" t="s">
        <v>284</v>
      </c>
      <c r="C1565" s="176">
        <f t="shared" ref="C1565" si="309">C1566</f>
        <v>10000</v>
      </c>
      <c r="D1565" s="176">
        <f>D1566</f>
        <v>0</v>
      </c>
    </row>
    <row r="1566" spans="1:4" s="136" customFormat="1" ht="20.25" x14ac:dyDescent="0.2">
      <c r="A1566" s="159">
        <v>638100</v>
      </c>
      <c r="B1566" s="160" t="s">
        <v>285</v>
      </c>
      <c r="C1566" s="152">
        <v>10000</v>
      </c>
      <c r="D1566" s="167">
        <v>0</v>
      </c>
    </row>
    <row r="1567" spans="1:4" s="136" customFormat="1" ht="20.25" x14ac:dyDescent="0.2">
      <c r="A1567" s="181"/>
      <c r="B1567" s="172" t="s">
        <v>294</v>
      </c>
      <c r="C1567" s="178">
        <f>C1544+C1559+C1564</f>
        <v>2041999.9966666666</v>
      </c>
      <c r="D1567" s="178">
        <f>D1544+D1559+D1564</f>
        <v>0</v>
      </c>
    </row>
    <row r="1568" spans="1:4" s="136" customFormat="1" ht="20.25" x14ac:dyDescent="0.2">
      <c r="A1568" s="182"/>
      <c r="B1568" s="154"/>
      <c r="C1568" s="158"/>
      <c r="D1568" s="158"/>
    </row>
    <row r="1569" spans="1:4" s="136" customFormat="1" ht="20.25" x14ac:dyDescent="0.2">
      <c r="A1569" s="157"/>
      <c r="B1569" s="154"/>
      <c r="C1569" s="152"/>
      <c r="D1569" s="152"/>
    </row>
    <row r="1570" spans="1:4" s="136" customFormat="1" ht="20.25" x14ac:dyDescent="0.2">
      <c r="A1570" s="159" t="s">
        <v>379</v>
      </c>
      <c r="B1570" s="160"/>
      <c r="C1570" s="152"/>
      <c r="D1570" s="152"/>
    </row>
    <row r="1571" spans="1:4" s="136" customFormat="1" ht="20.25" x14ac:dyDescent="0.2">
      <c r="A1571" s="159" t="s">
        <v>377</v>
      </c>
      <c r="B1571" s="160"/>
      <c r="C1571" s="152"/>
      <c r="D1571" s="152"/>
    </row>
    <row r="1572" spans="1:4" s="136" customFormat="1" ht="20.25" x14ac:dyDescent="0.2">
      <c r="A1572" s="159" t="s">
        <v>375</v>
      </c>
      <c r="B1572" s="168"/>
      <c r="C1572" s="152"/>
      <c r="D1572" s="152"/>
    </row>
    <row r="1573" spans="1:4" s="136" customFormat="1" ht="20.25" x14ac:dyDescent="0.2">
      <c r="A1573" s="159" t="s">
        <v>293</v>
      </c>
      <c r="B1573" s="168"/>
      <c r="C1573" s="152"/>
      <c r="D1573" s="152"/>
    </row>
    <row r="1574" spans="1:4" s="136" customFormat="1" ht="20.25" x14ac:dyDescent="0.2">
      <c r="A1574" s="159"/>
      <c r="B1574" s="161"/>
      <c r="C1574" s="158"/>
      <c r="D1574" s="158"/>
    </row>
    <row r="1575" spans="1:4" s="136" customFormat="1" ht="20.25" x14ac:dyDescent="0.2">
      <c r="A1575" s="175">
        <v>410000</v>
      </c>
      <c r="B1575" s="163" t="s">
        <v>44</v>
      </c>
      <c r="C1575" s="176">
        <f t="shared" ref="C1575" si="310">C1576+C1581</f>
        <v>4417800</v>
      </c>
      <c r="D1575" s="176">
        <f>D1576+D1581</f>
        <v>0</v>
      </c>
    </row>
    <row r="1576" spans="1:4" s="136" customFormat="1" ht="20.25" x14ac:dyDescent="0.2">
      <c r="A1576" s="175">
        <v>411000</v>
      </c>
      <c r="B1576" s="163" t="s">
        <v>45</v>
      </c>
      <c r="C1576" s="176">
        <f t="shared" ref="C1576" si="311">SUM(C1577:C1580)</f>
        <v>4177400</v>
      </c>
      <c r="D1576" s="176">
        <f>SUM(D1577:D1580)</f>
        <v>0</v>
      </c>
    </row>
    <row r="1577" spans="1:4" s="136" customFormat="1" ht="20.25" x14ac:dyDescent="0.2">
      <c r="A1577" s="159">
        <v>411100</v>
      </c>
      <c r="B1577" s="160" t="s">
        <v>46</v>
      </c>
      <c r="C1577" s="152">
        <f>3600000+349500+4900</f>
        <v>3954400</v>
      </c>
      <c r="D1577" s="167">
        <v>0</v>
      </c>
    </row>
    <row r="1578" spans="1:4" s="136" customFormat="1" ht="20.25" x14ac:dyDescent="0.2">
      <c r="A1578" s="159">
        <v>411200</v>
      </c>
      <c r="B1578" s="160" t="s">
        <v>47</v>
      </c>
      <c r="C1578" s="152">
        <v>160000</v>
      </c>
      <c r="D1578" s="167">
        <v>0</v>
      </c>
    </row>
    <row r="1579" spans="1:4" s="136" customFormat="1" ht="40.5" x14ac:dyDescent="0.2">
      <c r="A1579" s="159">
        <v>411300</v>
      </c>
      <c r="B1579" s="160" t="s">
        <v>48</v>
      </c>
      <c r="C1579" s="152">
        <v>33000</v>
      </c>
      <c r="D1579" s="167">
        <v>0</v>
      </c>
    </row>
    <row r="1580" spans="1:4" s="136" customFormat="1" ht="20.25" x14ac:dyDescent="0.2">
      <c r="A1580" s="159">
        <v>411400</v>
      </c>
      <c r="B1580" s="160" t="s">
        <v>49</v>
      </c>
      <c r="C1580" s="152">
        <v>30000</v>
      </c>
      <c r="D1580" s="167">
        <v>0</v>
      </c>
    </row>
    <row r="1581" spans="1:4" s="136" customFormat="1" ht="20.25" x14ac:dyDescent="0.2">
      <c r="A1581" s="175">
        <v>412000</v>
      </c>
      <c r="B1581" s="168" t="s">
        <v>50</v>
      </c>
      <c r="C1581" s="176">
        <f>SUM(C1582:C1590)</f>
        <v>240400</v>
      </c>
      <c r="D1581" s="176">
        <f>SUM(D1582:D1590)</f>
        <v>0</v>
      </c>
    </row>
    <row r="1582" spans="1:4" s="136" customFormat="1" ht="20.25" x14ac:dyDescent="0.2">
      <c r="A1582" s="179">
        <v>412100</v>
      </c>
      <c r="B1582" s="160" t="s">
        <v>51</v>
      </c>
      <c r="C1582" s="152">
        <v>1200</v>
      </c>
      <c r="D1582" s="167">
        <v>0</v>
      </c>
    </row>
    <row r="1583" spans="1:4" s="136" customFormat="1" ht="20.25" x14ac:dyDescent="0.2">
      <c r="A1583" s="159">
        <v>412200</v>
      </c>
      <c r="B1583" s="160" t="s">
        <v>52</v>
      </c>
      <c r="C1583" s="152">
        <v>90000</v>
      </c>
      <c r="D1583" s="167">
        <v>0</v>
      </c>
    </row>
    <row r="1584" spans="1:4" s="136" customFormat="1" ht="20.25" x14ac:dyDescent="0.2">
      <c r="A1584" s="159">
        <v>412300</v>
      </c>
      <c r="B1584" s="160" t="s">
        <v>53</v>
      </c>
      <c r="C1584" s="152">
        <v>90000</v>
      </c>
      <c r="D1584" s="167">
        <v>0</v>
      </c>
    </row>
    <row r="1585" spans="1:4" s="136" customFormat="1" ht="20.25" x14ac:dyDescent="0.2">
      <c r="A1585" s="159">
        <v>412500</v>
      </c>
      <c r="B1585" s="160" t="s">
        <v>57</v>
      </c>
      <c r="C1585" s="152">
        <v>15000</v>
      </c>
      <c r="D1585" s="167">
        <v>0</v>
      </c>
    </row>
    <row r="1586" spans="1:4" s="136" customFormat="1" ht="20.25" x14ac:dyDescent="0.2">
      <c r="A1586" s="159">
        <v>412600</v>
      </c>
      <c r="B1586" s="160" t="s">
        <v>58</v>
      </c>
      <c r="C1586" s="152">
        <v>12000</v>
      </c>
      <c r="D1586" s="167">
        <v>0</v>
      </c>
    </row>
    <row r="1587" spans="1:4" s="136" customFormat="1" ht="20.25" x14ac:dyDescent="0.2">
      <c r="A1587" s="159">
        <v>412700</v>
      </c>
      <c r="B1587" s="160" t="s">
        <v>60</v>
      </c>
      <c r="C1587" s="152">
        <v>25000</v>
      </c>
      <c r="D1587" s="167">
        <v>0</v>
      </c>
    </row>
    <row r="1588" spans="1:4" s="136" customFormat="1" ht="20.25" x14ac:dyDescent="0.2">
      <c r="A1588" s="159">
        <v>412900</v>
      </c>
      <c r="B1588" s="169" t="s">
        <v>76</v>
      </c>
      <c r="C1588" s="152">
        <v>2000</v>
      </c>
      <c r="D1588" s="167">
        <v>0</v>
      </c>
    </row>
    <row r="1589" spans="1:4" s="136" customFormat="1" ht="20.25" x14ac:dyDescent="0.2">
      <c r="A1589" s="159">
        <v>412900</v>
      </c>
      <c r="B1589" s="169" t="s">
        <v>77</v>
      </c>
      <c r="C1589" s="152">
        <v>2200</v>
      </c>
      <c r="D1589" s="167">
        <v>0</v>
      </c>
    </row>
    <row r="1590" spans="1:4" s="136" customFormat="1" ht="20.25" x14ac:dyDescent="0.2">
      <c r="A1590" s="159">
        <v>412900</v>
      </c>
      <c r="B1590" s="160" t="s">
        <v>80</v>
      </c>
      <c r="C1590" s="152">
        <v>3000</v>
      </c>
      <c r="D1590" s="167">
        <v>0</v>
      </c>
    </row>
    <row r="1591" spans="1:4" s="136" customFormat="1" ht="20.25" x14ac:dyDescent="0.2">
      <c r="A1591" s="175">
        <v>510000</v>
      </c>
      <c r="B1591" s="168" t="s">
        <v>243</v>
      </c>
      <c r="C1591" s="176">
        <f>C1592+C1594</f>
        <v>12500</v>
      </c>
      <c r="D1591" s="176">
        <f>D1592+D1594</f>
        <v>0</v>
      </c>
    </row>
    <row r="1592" spans="1:4" s="136" customFormat="1" ht="20.25" x14ac:dyDescent="0.2">
      <c r="A1592" s="175">
        <v>511000</v>
      </c>
      <c r="B1592" s="168" t="s">
        <v>244</v>
      </c>
      <c r="C1592" s="176">
        <f>SUM(C1593:C1593)</f>
        <v>10000</v>
      </c>
      <c r="D1592" s="176">
        <f>SUM(D1593:D1593)</f>
        <v>0</v>
      </c>
    </row>
    <row r="1593" spans="1:4" s="136" customFormat="1" ht="20.25" x14ac:dyDescent="0.2">
      <c r="A1593" s="159">
        <v>511300</v>
      </c>
      <c r="B1593" s="160" t="s">
        <v>247</v>
      </c>
      <c r="C1593" s="152">
        <v>10000</v>
      </c>
      <c r="D1593" s="167">
        <v>0</v>
      </c>
    </row>
    <row r="1594" spans="1:4" s="177" customFormat="1" ht="20.25" x14ac:dyDescent="0.2">
      <c r="A1594" s="175">
        <v>516000</v>
      </c>
      <c r="B1594" s="168" t="s">
        <v>256</v>
      </c>
      <c r="C1594" s="176">
        <f t="shared" ref="C1594" si="312">C1595</f>
        <v>2500</v>
      </c>
      <c r="D1594" s="176">
        <f t="shared" ref="D1594" si="313">D1595</f>
        <v>0</v>
      </c>
    </row>
    <row r="1595" spans="1:4" s="136" customFormat="1" ht="20.25" x14ac:dyDescent="0.2">
      <c r="A1595" s="159">
        <v>516100</v>
      </c>
      <c r="B1595" s="160" t="s">
        <v>256</v>
      </c>
      <c r="C1595" s="152">
        <v>2500</v>
      </c>
      <c r="D1595" s="167">
        <v>0</v>
      </c>
    </row>
    <row r="1596" spans="1:4" s="177" customFormat="1" ht="20.25" x14ac:dyDescent="0.2">
      <c r="A1596" s="175">
        <v>630000</v>
      </c>
      <c r="B1596" s="168" t="s">
        <v>277</v>
      </c>
      <c r="C1596" s="176">
        <f>0+C1597</f>
        <v>30000</v>
      </c>
      <c r="D1596" s="176">
        <f>0+D1597</f>
        <v>0</v>
      </c>
    </row>
    <row r="1597" spans="1:4" s="177" customFormat="1" ht="20.25" x14ac:dyDescent="0.2">
      <c r="A1597" s="175">
        <v>638000</v>
      </c>
      <c r="B1597" s="168" t="s">
        <v>284</v>
      </c>
      <c r="C1597" s="176">
        <f t="shared" ref="C1597" si="314">C1598</f>
        <v>30000</v>
      </c>
      <c r="D1597" s="176">
        <f t="shared" ref="D1597" si="315">D1598</f>
        <v>0</v>
      </c>
    </row>
    <row r="1598" spans="1:4" s="136" customFormat="1" ht="20.25" x14ac:dyDescent="0.2">
      <c r="A1598" s="159">
        <v>638100</v>
      </c>
      <c r="B1598" s="160" t="s">
        <v>285</v>
      </c>
      <c r="C1598" s="152">
        <v>30000</v>
      </c>
      <c r="D1598" s="167">
        <v>0</v>
      </c>
    </row>
    <row r="1599" spans="1:4" s="136" customFormat="1" ht="20.25" x14ac:dyDescent="0.2">
      <c r="A1599" s="181"/>
      <c r="B1599" s="172" t="s">
        <v>294</v>
      </c>
      <c r="C1599" s="178">
        <f>C1575+C1591+C1596</f>
        <v>4460300</v>
      </c>
      <c r="D1599" s="178">
        <f>D1575+D1591+D1596</f>
        <v>0</v>
      </c>
    </row>
    <row r="1600" spans="1:4" s="136" customFormat="1" ht="20.25" x14ac:dyDescent="0.2">
      <c r="A1600" s="182"/>
      <c r="B1600" s="154"/>
      <c r="C1600" s="158"/>
      <c r="D1600" s="158"/>
    </row>
    <row r="1601" spans="1:4" s="136" customFormat="1" ht="20.25" x14ac:dyDescent="0.2">
      <c r="A1601" s="157"/>
      <c r="B1601" s="154"/>
      <c r="C1601" s="152"/>
      <c r="D1601" s="152"/>
    </row>
    <row r="1602" spans="1:4" s="136" customFormat="1" ht="20.25" x14ac:dyDescent="0.2">
      <c r="A1602" s="159" t="s">
        <v>380</v>
      </c>
      <c r="B1602" s="168"/>
      <c r="C1602" s="152"/>
      <c r="D1602" s="152"/>
    </row>
    <row r="1603" spans="1:4" s="136" customFormat="1" ht="20.25" x14ac:dyDescent="0.2">
      <c r="A1603" s="159" t="s">
        <v>377</v>
      </c>
      <c r="B1603" s="168"/>
      <c r="C1603" s="152"/>
      <c r="D1603" s="152"/>
    </row>
    <row r="1604" spans="1:4" s="136" customFormat="1" ht="20.25" x14ac:dyDescent="0.2">
      <c r="A1604" s="159" t="s">
        <v>381</v>
      </c>
      <c r="B1604" s="168"/>
      <c r="C1604" s="152"/>
      <c r="D1604" s="152"/>
    </row>
    <row r="1605" spans="1:4" s="136" customFormat="1" ht="20.25" x14ac:dyDescent="0.2">
      <c r="A1605" s="159" t="s">
        <v>293</v>
      </c>
      <c r="B1605" s="168"/>
      <c r="C1605" s="152"/>
      <c r="D1605" s="152"/>
    </row>
    <row r="1606" spans="1:4" s="136" customFormat="1" ht="20.25" x14ac:dyDescent="0.2">
      <c r="A1606" s="159"/>
      <c r="B1606" s="161"/>
      <c r="C1606" s="158"/>
      <c r="D1606" s="158"/>
    </row>
    <row r="1607" spans="1:4" s="136" customFormat="1" ht="20.25" x14ac:dyDescent="0.2">
      <c r="A1607" s="175">
        <v>410000</v>
      </c>
      <c r="B1607" s="163" t="s">
        <v>44</v>
      </c>
      <c r="C1607" s="176">
        <f t="shared" ref="C1607" si="316">C1608+C1613</f>
        <v>1334400</v>
      </c>
      <c r="D1607" s="176">
        <f>D1608+D1613</f>
        <v>0</v>
      </c>
    </row>
    <row r="1608" spans="1:4" s="136" customFormat="1" ht="20.25" x14ac:dyDescent="0.2">
      <c r="A1608" s="175">
        <v>411000</v>
      </c>
      <c r="B1608" s="163" t="s">
        <v>45</v>
      </c>
      <c r="C1608" s="176">
        <f t="shared" ref="C1608" si="317">SUM(C1609:C1612)</f>
        <v>1263400</v>
      </c>
      <c r="D1608" s="176">
        <f>SUM(D1609:D1612)</f>
        <v>0</v>
      </c>
    </row>
    <row r="1609" spans="1:4" s="136" customFormat="1" ht="20.25" x14ac:dyDescent="0.2">
      <c r="A1609" s="159">
        <v>411100</v>
      </c>
      <c r="B1609" s="160" t="s">
        <v>46</v>
      </c>
      <c r="C1609" s="152">
        <f>1072200+91500+1900</f>
        <v>1165600</v>
      </c>
      <c r="D1609" s="167">
        <v>0</v>
      </c>
    </row>
    <row r="1610" spans="1:4" s="136" customFormat="1" ht="20.25" x14ac:dyDescent="0.2">
      <c r="A1610" s="159">
        <v>411200</v>
      </c>
      <c r="B1610" s="160" t="s">
        <v>47</v>
      </c>
      <c r="C1610" s="152">
        <v>56400</v>
      </c>
      <c r="D1610" s="167">
        <v>0</v>
      </c>
    </row>
    <row r="1611" spans="1:4" s="136" customFormat="1" ht="40.5" x14ac:dyDescent="0.2">
      <c r="A1611" s="159">
        <v>411300</v>
      </c>
      <c r="B1611" s="160" t="s">
        <v>48</v>
      </c>
      <c r="C1611" s="152">
        <v>8000</v>
      </c>
      <c r="D1611" s="167">
        <v>0</v>
      </c>
    </row>
    <row r="1612" spans="1:4" s="136" customFormat="1" ht="20.25" x14ac:dyDescent="0.2">
      <c r="A1612" s="159">
        <v>411400</v>
      </c>
      <c r="B1612" s="160" t="s">
        <v>49</v>
      </c>
      <c r="C1612" s="152">
        <v>33400</v>
      </c>
      <c r="D1612" s="167">
        <v>0</v>
      </c>
    </row>
    <row r="1613" spans="1:4" s="136" customFormat="1" ht="20.25" x14ac:dyDescent="0.2">
      <c r="A1613" s="175">
        <v>412000</v>
      </c>
      <c r="B1613" s="168" t="s">
        <v>50</v>
      </c>
      <c r="C1613" s="176">
        <f>SUM(C1614:C1623)</f>
        <v>71000</v>
      </c>
      <c r="D1613" s="176">
        <f>SUM(D1614:D1623)</f>
        <v>0</v>
      </c>
    </row>
    <row r="1614" spans="1:4" s="136" customFormat="1" ht="20.25" x14ac:dyDescent="0.2">
      <c r="A1614" s="159">
        <v>412200</v>
      </c>
      <c r="B1614" s="160" t="s">
        <v>52</v>
      </c>
      <c r="C1614" s="152">
        <v>27000</v>
      </c>
      <c r="D1614" s="167">
        <v>0</v>
      </c>
    </row>
    <row r="1615" spans="1:4" s="136" customFormat="1" ht="20.25" x14ac:dyDescent="0.2">
      <c r="A1615" s="159">
        <v>412300</v>
      </c>
      <c r="B1615" s="160" t="s">
        <v>53</v>
      </c>
      <c r="C1615" s="152">
        <v>6000</v>
      </c>
      <c r="D1615" s="167">
        <v>0</v>
      </c>
    </row>
    <row r="1616" spans="1:4" s="136" customFormat="1" ht="20.25" x14ac:dyDescent="0.2">
      <c r="A1616" s="159">
        <v>412500</v>
      </c>
      <c r="B1616" s="160" t="s">
        <v>57</v>
      </c>
      <c r="C1616" s="152">
        <v>7400</v>
      </c>
      <c r="D1616" s="167">
        <v>0</v>
      </c>
    </row>
    <row r="1617" spans="1:4" s="136" customFormat="1" ht="20.25" x14ac:dyDescent="0.2">
      <c r="A1617" s="159">
        <v>412600</v>
      </c>
      <c r="B1617" s="160" t="s">
        <v>58</v>
      </c>
      <c r="C1617" s="152">
        <v>16000</v>
      </c>
      <c r="D1617" s="167">
        <v>0</v>
      </c>
    </row>
    <row r="1618" spans="1:4" s="136" customFormat="1" ht="20.25" x14ac:dyDescent="0.2">
      <c r="A1618" s="159">
        <v>412700</v>
      </c>
      <c r="B1618" s="160" t="s">
        <v>60</v>
      </c>
      <c r="C1618" s="152">
        <v>9000</v>
      </c>
      <c r="D1618" s="167">
        <v>0</v>
      </c>
    </row>
    <row r="1619" spans="1:4" s="136" customFormat="1" ht="20.25" x14ac:dyDescent="0.2">
      <c r="A1619" s="159">
        <v>412900</v>
      </c>
      <c r="B1619" s="169" t="s">
        <v>75</v>
      </c>
      <c r="C1619" s="152">
        <v>0</v>
      </c>
      <c r="D1619" s="167">
        <v>0</v>
      </c>
    </row>
    <row r="1620" spans="1:4" s="136" customFormat="1" ht="20.25" x14ac:dyDescent="0.2">
      <c r="A1620" s="159">
        <v>412900</v>
      </c>
      <c r="B1620" s="169" t="s">
        <v>76</v>
      </c>
      <c r="C1620" s="152">
        <v>1700</v>
      </c>
      <c r="D1620" s="167">
        <v>0</v>
      </c>
    </row>
    <row r="1621" spans="1:4" s="136" customFormat="1" ht="20.25" x14ac:dyDescent="0.2">
      <c r="A1621" s="159">
        <v>412900</v>
      </c>
      <c r="B1621" s="169" t="s">
        <v>77</v>
      </c>
      <c r="C1621" s="152">
        <v>1400</v>
      </c>
      <c r="D1621" s="167">
        <v>0</v>
      </c>
    </row>
    <row r="1622" spans="1:4" s="136" customFormat="1" ht="20.25" x14ac:dyDescent="0.2">
      <c r="A1622" s="159">
        <v>412900</v>
      </c>
      <c r="B1622" s="169" t="s">
        <v>78</v>
      </c>
      <c r="C1622" s="152">
        <v>2200</v>
      </c>
      <c r="D1622" s="167">
        <v>0</v>
      </c>
    </row>
    <row r="1623" spans="1:4" s="136" customFormat="1" ht="20.25" x14ac:dyDescent="0.2">
      <c r="A1623" s="159">
        <v>412900</v>
      </c>
      <c r="B1623" s="160" t="s">
        <v>80</v>
      </c>
      <c r="C1623" s="152">
        <v>300</v>
      </c>
      <c r="D1623" s="167">
        <v>0</v>
      </c>
    </row>
    <row r="1624" spans="1:4" s="136" customFormat="1" ht="20.25" x14ac:dyDescent="0.2">
      <c r="A1624" s="175">
        <v>510000</v>
      </c>
      <c r="B1624" s="168" t="s">
        <v>243</v>
      </c>
      <c r="C1624" s="176">
        <f>C1625+0</f>
        <v>280000</v>
      </c>
      <c r="D1624" s="176">
        <f>D1625+0</f>
        <v>0</v>
      </c>
    </row>
    <row r="1625" spans="1:4" s="136" customFormat="1" ht="20.25" x14ac:dyDescent="0.2">
      <c r="A1625" s="175">
        <v>511000</v>
      </c>
      <c r="B1625" s="168" t="s">
        <v>244</v>
      </c>
      <c r="C1625" s="176">
        <f t="shared" ref="C1625" si="318">SUM(C1626:C1626)</f>
        <v>280000</v>
      </c>
      <c r="D1625" s="176">
        <f t="shared" ref="D1625" si="319">SUM(D1626:D1626)</f>
        <v>0</v>
      </c>
    </row>
    <row r="1626" spans="1:4" s="136" customFormat="1" ht="20.25" x14ac:dyDescent="0.2">
      <c r="A1626" s="159">
        <v>511300</v>
      </c>
      <c r="B1626" s="160" t="s">
        <v>247</v>
      </c>
      <c r="C1626" s="152">
        <v>280000</v>
      </c>
      <c r="D1626" s="167">
        <v>0</v>
      </c>
    </row>
    <row r="1627" spans="1:4" s="177" customFormat="1" ht="20.25" x14ac:dyDescent="0.2">
      <c r="A1627" s="175">
        <v>630000</v>
      </c>
      <c r="B1627" s="168" t="s">
        <v>277</v>
      </c>
      <c r="C1627" s="176">
        <f>0+C1628</f>
        <v>2000</v>
      </c>
      <c r="D1627" s="176">
        <f>0+D1628</f>
        <v>0</v>
      </c>
    </row>
    <row r="1628" spans="1:4" s="177" customFormat="1" ht="20.25" x14ac:dyDescent="0.2">
      <c r="A1628" s="175">
        <v>638000</v>
      </c>
      <c r="B1628" s="168" t="s">
        <v>284</v>
      </c>
      <c r="C1628" s="176">
        <f t="shared" ref="C1628" si="320">C1629</f>
        <v>2000</v>
      </c>
      <c r="D1628" s="176">
        <f t="shared" ref="D1628" si="321">D1629</f>
        <v>0</v>
      </c>
    </row>
    <row r="1629" spans="1:4" s="136" customFormat="1" ht="20.25" x14ac:dyDescent="0.2">
      <c r="A1629" s="159">
        <v>638100</v>
      </c>
      <c r="B1629" s="160" t="s">
        <v>285</v>
      </c>
      <c r="C1629" s="152">
        <v>2000</v>
      </c>
      <c r="D1629" s="167">
        <v>0</v>
      </c>
    </row>
    <row r="1630" spans="1:4" s="177" customFormat="1" ht="20.25" x14ac:dyDescent="0.2">
      <c r="A1630" s="180"/>
      <c r="B1630" s="168" t="s">
        <v>382</v>
      </c>
      <c r="C1630" s="176">
        <f>C1607+C1624+C1627</f>
        <v>1616400</v>
      </c>
      <c r="D1630" s="176">
        <f>D1607+D1624+D1627</f>
        <v>0</v>
      </c>
    </row>
    <row r="1631" spans="1:4" s="136" customFormat="1" ht="20.25" x14ac:dyDescent="0.2">
      <c r="A1631" s="159"/>
      <c r="B1631" s="160"/>
      <c r="C1631" s="152"/>
      <c r="D1631" s="152"/>
    </row>
    <row r="1632" spans="1:4" s="136" customFormat="1" ht="56.25" customHeight="1" x14ac:dyDescent="0.2">
      <c r="A1632" s="212" t="s">
        <v>383</v>
      </c>
      <c r="B1632" s="212"/>
      <c r="C1632" s="212"/>
      <c r="D1632" s="212"/>
    </row>
    <row r="1633" spans="1:4" s="136" customFormat="1" ht="20.25" x14ac:dyDescent="0.2">
      <c r="A1633" s="159" t="s">
        <v>377</v>
      </c>
      <c r="B1633" s="160"/>
      <c r="C1633" s="152"/>
      <c r="D1633" s="152"/>
    </row>
    <row r="1634" spans="1:4" s="136" customFormat="1" ht="20.25" x14ac:dyDescent="0.2">
      <c r="A1634" s="159" t="s">
        <v>381</v>
      </c>
      <c r="B1634" s="160"/>
      <c r="C1634" s="152"/>
      <c r="D1634" s="152"/>
    </row>
    <row r="1635" spans="1:4" s="136" customFormat="1" ht="20.25" x14ac:dyDescent="0.2">
      <c r="A1635" s="159" t="s">
        <v>384</v>
      </c>
      <c r="B1635" s="160"/>
      <c r="C1635" s="152"/>
      <c r="D1635" s="152"/>
    </row>
    <row r="1636" spans="1:4" s="136" customFormat="1" ht="20.25" x14ac:dyDescent="0.2">
      <c r="A1636" s="159"/>
      <c r="B1636" s="160"/>
      <c r="C1636" s="152"/>
      <c r="D1636" s="152"/>
    </row>
    <row r="1637" spans="1:4" s="136" customFormat="1" ht="20.25" x14ac:dyDescent="0.2">
      <c r="A1637" s="175">
        <v>410000</v>
      </c>
      <c r="B1637" s="163" t="s">
        <v>44</v>
      </c>
      <c r="C1637" s="176">
        <f t="shared" ref="C1637" si="322">C1638+C1643</f>
        <v>2160800</v>
      </c>
      <c r="D1637" s="176">
        <f>D1638+D1643</f>
        <v>0</v>
      </c>
    </row>
    <row r="1638" spans="1:4" s="136" customFormat="1" ht="20.25" x14ac:dyDescent="0.2">
      <c r="A1638" s="175">
        <v>411000</v>
      </c>
      <c r="B1638" s="163" t="s">
        <v>45</v>
      </c>
      <c r="C1638" s="176">
        <f t="shared" ref="C1638" si="323">SUM(C1639:C1642)</f>
        <v>1899400</v>
      </c>
      <c r="D1638" s="176">
        <f>SUM(D1639:D1642)</f>
        <v>0</v>
      </c>
    </row>
    <row r="1639" spans="1:4" s="136" customFormat="1" ht="20.25" x14ac:dyDescent="0.2">
      <c r="A1639" s="159">
        <v>411100</v>
      </c>
      <c r="B1639" s="160" t="s">
        <v>46</v>
      </c>
      <c r="C1639" s="152">
        <f>1710000+77500+1900</f>
        <v>1789400</v>
      </c>
      <c r="D1639" s="167">
        <v>0</v>
      </c>
    </row>
    <row r="1640" spans="1:4" s="136" customFormat="1" ht="20.25" x14ac:dyDescent="0.2">
      <c r="A1640" s="159">
        <v>411200</v>
      </c>
      <c r="B1640" s="160" t="s">
        <v>47</v>
      </c>
      <c r="C1640" s="152">
        <v>79000</v>
      </c>
      <c r="D1640" s="167">
        <v>0</v>
      </c>
    </row>
    <row r="1641" spans="1:4" s="136" customFormat="1" ht="40.5" x14ac:dyDescent="0.2">
      <c r="A1641" s="159">
        <v>411300</v>
      </c>
      <c r="B1641" s="160" t="s">
        <v>48</v>
      </c>
      <c r="C1641" s="152">
        <v>15000</v>
      </c>
      <c r="D1641" s="167">
        <v>0</v>
      </c>
    </row>
    <row r="1642" spans="1:4" s="136" customFormat="1" ht="20.25" x14ac:dyDescent="0.2">
      <c r="A1642" s="159">
        <v>411400</v>
      </c>
      <c r="B1642" s="160" t="s">
        <v>49</v>
      </c>
      <c r="C1642" s="152">
        <v>16000</v>
      </c>
      <c r="D1642" s="167">
        <v>0</v>
      </c>
    </row>
    <row r="1643" spans="1:4" s="136" customFormat="1" ht="20.25" x14ac:dyDescent="0.2">
      <c r="A1643" s="175">
        <v>412000</v>
      </c>
      <c r="B1643" s="168" t="s">
        <v>50</v>
      </c>
      <c r="C1643" s="176">
        <f>SUM(C1644:C1653)</f>
        <v>261400</v>
      </c>
      <c r="D1643" s="176">
        <f>SUM(D1644:D1653)</f>
        <v>0</v>
      </c>
    </row>
    <row r="1644" spans="1:4" s="136" customFormat="1" ht="20.25" x14ac:dyDescent="0.2">
      <c r="A1644" s="159">
        <v>412200</v>
      </c>
      <c r="B1644" s="160" t="s">
        <v>52</v>
      </c>
      <c r="C1644" s="152">
        <v>67000</v>
      </c>
      <c r="D1644" s="167">
        <v>0</v>
      </c>
    </row>
    <row r="1645" spans="1:4" s="136" customFormat="1" ht="20.25" x14ac:dyDescent="0.2">
      <c r="A1645" s="159">
        <v>412300</v>
      </c>
      <c r="B1645" s="160" t="s">
        <v>53</v>
      </c>
      <c r="C1645" s="152">
        <v>13000</v>
      </c>
      <c r="D1645" s="167">
        <v>0</v>
      </c>
    </row>
    <row r="1646" spans="1:4" s="136" customFormat="1" ht="20.25" x14ac:dyDescent="0.2">
      <c r="A1646" s="159">
        <v>412500</v>
      </c>
      <c r="B1646" s="160" t="s">
        <v>57</v>
      </c>
      <c r="C1646" s="152">
        <v>20000</v>
      </c>
      <c r="D1646" s="167">
        <v>0</v>
      </c>
    </row>
    <row r="1647" spans="1:4" s="136" customFormat="1" ht="20.25" x14ac:dyDescent="0.2">
      <c r="A1647" s="159">
        <v>412600</v>
      </c>
      <c r="B1647" s="160" t="s">
        <v>58</v>
      </c>
      <c r="C1647" s="152">
        <v>50000</v>
      </c>
      <c r="D1647" s="167">
        <v>0</v>
      </c>
    </row>
    <row r="1648" spans="1:4" s="136" customFormat="1" ht="20.25" x14ac:dyDescent="0.2">
      <c r="A1648" s="159">
        <v>412700</v>
      </c>
      <c r="B1648" s="160" t="s">
        <v>60</v>
      </c>
      <c r="C1648" s="152">
        <v>100000</v>
      </c>
      <c r="D1648" s="167">
        <v>0</v>
      </c>
    </row>
    <row r="1649" spans="1:4" s="136" customFormat="1" ht="20.25" x14ac:dyDescent="0.2">
      <c r="A1649" s="159">
        <v>412900</v>
      </c>
      <c r="B1649" s="169" t="s">
        <v>74</v>
      </c>
      <c r="C1649" s="152">
        <v>500</v>
      </c>
      <c r="D1649" s="167">
        <v>0</v>
      </c>
    </row>
    <row r="1650" spans="1:4" s="136" customFormat="1" ht="20.25" x14ac:dyDescent="0.2">
      <c r="A1650" s="159">
        <v>412900</v>
      </c>
      <c r="B1650" s="169" t="s">
        <v>75</v>
      </c>
      <c r="C1650" s="152">
        <v>4000</v>
      </c>
      <c r="D1650" s="167">
        <v>0</v>
      </c>
    </row>
    <row r="1651" spans="1:4" s="136" customFormat="1" ht="20.25" x14ac:dyDescent="0.2">
      <c r="A1651" s="159">
        <v>412900</v>
      </c>
      <c r="B1651" s="169" t="s">
        <v>76</v>
      </c>
      <c r="C1651" s="152">
        <v>1700</v>
      </c>
      <c r="D1651" s="167">
        <v>0</v>
      </c>
    </row>
    <row r="1652" spans="1:4" s="136" customFormat="1" ht="20.25" x14ac:dyDescent="0.2">
      <c r="A1652" s="159">
        <v>412900</v>
      </c>
      <c r="B1652" s="169" t="s">
        <v>77</v>
      </c>
      <c r="C1652" s="152">
        <v>1200</v>
      </c>
      <c r="D1652" s="167">
        <v>0</v>
      </c>
    </row>
    <row r="1653" spans="1:4" s="136" customFormat="1" ht="20.25" x14ac:dyDescent="0.2">
      <c r="A1653" s="159">
        <v>412900</v>
      </c>
      <c r="B1653" s="169" t="s">
        <v>78</v>
      </c>
      <c r="C1653" s="152">
        <v>4000</v>
      </c>
      <c r="D1653" s="167">
        <v>0</v>
      </c>
    </row>
    <row r="1654" spans="1:4" s="136" customFormat="1" ht="20.25" x14ac:dyDescent="0.2">
      <c r="A1654" s="175">
        <v>510000</v>
      </c>
      <c r="B1654" s="168" t="s">
        <v>243</v>
      </c>
      <c r="C1654" s="176">
        <f>C1655+C1657</f>
        <v>28000</v>
      </c>
      <c r="D1654" s="176">
        <f>D1655+D1657</f>
        <v>0</v>
      </c>
    </row>
    <row r="1655" spans="1:4" s="136" customFormat="1" ht="20.25" x14ac:dyDescent="0.2">
      <c r="A1655" s="175">
        <v>511000</v>
      </c>
      <c r="B1655" s="168" t="s">
        <v>244</v>
      </c>
      <c r="C1655" s="176">
        <f>SUM(C1656:C1656)</f>
        <v>25000</v>
      </c>
      <c r="D1655" s="176">
        <f t="shared" ref="D1655" si="324">SUM(D1656:D1656)</f>
        <v>0</v>
      </c>
    </row>
    <row r="1656" spans="1:4" s="136" customFormat="1" ht="20.25" x14ac:dyDescent="0.2">
      <c r="A1656" s="159">
        <v>511300</v>
      </c>
      <c r="B1656" s="160" t="s">
        <v>247</v>
      </c>
      <c r="C1656" s="152">
        <v>25000</v>
      </c>
      <c r="D1656" s="167">
        <v>0</v>
      </c>
    </row>
    <row r="1657" spans="1:4" s="177" customFormat="1" ht="20.25" x14ac:dyDescent="0.2">
      <c r="A1657" s="175">
        <v>516000</v>
      </c>
      <c r="B1657" s="168" t="s">
        <v>256</v>
      </c>
      <c r="C1657" s="176">
        <f t="shared" ref="C1657" si="325">C1658</f>
        <v>3000</v>
      </c>
      <c r="D1657" s="176">
        <f t="shared" ref="D1657" si="326">D1658</f>
        <v>0</v>
      </c>
    </row>
    <row r="1658" spans="1:4" s="136" customFormat="1" ht="20.25" x14ac:dyDescent="0.2">
      <c r="A1658" s="159">
        <v>516100</v>
      </c>
      <c r="B1658" s="160" t="s">
        <v>256</v>
      </c>
      <c r="C1658" s="152">
        <v>3000</v>
      </c>
      <c r="D1658" s="167">
        <v>0</v>
      </c>
    </row>
    <row r="1659" spans="1:4" s="177" customFormat="1" ht="20.25" x14ac:dyDescent="0.2">
      <c r="A1659" s="175">
        <v>630000</v>
      </c>
      <c r="B1659" s="168" t="s">
        <v>277</v>
      </c>
      <c r="C1659" s="176">
        <f>0+C1660</f>
        <v>15000</v>
      </c>
      <c r="D1659" s="176">
        <f>0+D1660</f>
        <v>0</v>
      </c>
    </row>
    <row r="1660" spans="1:4" s="177" customFormat="1" ht="20.25" x14ac:dyDescent="0.2">
      <c r="A1660" s="175">
        <v>638000</v>
      </c>
      <c r="B1660" s="168" t="s">
        <v>284</v>
      </c>
      <c r="C1660" s="176">
        <f t="shared" ref="C1660" si="327">C1661</f>
        <v>15000</v>
      </c>
      <c r="D1660" s="176">
        <f t="shared" ref="D1660" si="328">D1661</f>
        <v>0</v>
      </c>
    </row>
    <row r="1661" spans="1:4" s="136" customFormat="1" ht="20.25" x14ac:dyDescent="0.2">
      <c r="A1661" s="159">
        <v>638100</v>
      </c>
      <c r="B1661" s="160" t="s">
        <v>285</v>
      </c>
      <c r="C1661" s="152">
        <v>15000</v>
      </c>
      <c r="D1661" s="167">
        <v>0</v>
      </c>
    </row>
    <row r="1662" spans="1:4" s="136" customFormat="1" ht="40.5" x14ac:dyDescent="0.2">
      <c r="A1662" s="180"/>
      <c r="B1662" s="168" t="s">
        <v>385</v>
      </c>
      <c r="C1662" s="176">
        <f>C1637+C1654+C1659</f>
        <v>2203800</v>
      </c>
      <c r="D1662" s="176">
        <f>D1637+D1654+D1659</f>
        <v>0</v>
      </c>
    </row>
    <row r="1663" spans="1:4" s="136" customFormat="1" ht="20.25" x14ac:dyDescent="0.2">
      <c r="A1663" s="181"/>
      <c r="B1663" s="172" t="s">
        <v>294</v>
      </c>
      <c r="C1663" s="178">
        <f>C1630+C1662</f>
        <v>3820200</v>
      </c>
      <c r="D1663" s="178">
        <f>D1630+D1662</f>
        <v>0</v>
      </c>
    </row>
    <row r="1664" spans="1:4" s="136" customFormat="1" ht="20.25" x14ac:dyDescent="0.2">
      <c r="A1664" s="182"/>
      <c r="B1664" s="154"/>
      <c r="C1664" s="158"/>
      <c r="D1664" s="158"/>
    </row>
    <row r="1665" spans="1:4" s="136" customFormat="1" ht="20.25" x14ac:dyDescent="0.2">
      <c r="A1665" s="157"/>
      <c r="B1665" s="154"/>
      <c r="C1665" s="152"/>
      <c r="D1665" s="152"/>
    </row>
    <row r="1666" spans="1:4" s="136" customFormat="1" ht="20.25" x14ac:dyDescent="0.2">
      <c r="A1666" s="159" t="s">
        <v>386</v>
      </c>
      <c r="B1666" s="168"/>
      <c r="C1666" s="152"/>
      <c r="D1666" s="152"/>
    </row>
    <row r="1667" spans="1:4" s="136" customFormat="1" ht="20.25" x14ac:dyDescent="0.2">
      <c r="A1667" s="159" t="s">
        <v>377</v>
      </c>
      <c r="B1667" s="168"/>
      <c r="C1667" s="152"/>
      <c r="D1667" s="152"/>
    </row>
    <row r="1668" spans="1:4" s="136" customFormat="1" ht="20.25" x14ac:dyDescent="0.2">
      <c r="A1668" s="159" t="s">
        <v>387</v>
      </c>
      <c r="B1668" s="168"/>
      <c r="C1668" s="152"/>
      <c r="D1668" s="152"/>
    </row>
    <row r="1669" spans="1:4" s="136" customFormat="1" ht="20.25" x14ac:dyDescent="0.2">
      <c r="A1669" s="159" t="s">
        <v>293</v>
      </c>
      <c r="B1669" s="168"/>
      <c r="C1669" s="152"/>
      <c r="D1669" s="152"/>
    </row>
    <row r="1670" spans="1:4" s="136" customFormat="1" ht="20.25" x14ac:dyDescent="0.2">
      <c r="A1670" s="159"/>
      <c r="B1670" s="161"/>
      <c r="C1670" s="158"/>
      <c r="D1670" s="158"/>
    </row>
    <row r="1671" spans="1:4" s="136" customFormat="1" ht="20.25" x14ac:dyDescent="0.2">
      <c r="A1671" s="175">
        <v>410000</v>
      </c>
      <c r="B1671" s="163" t="s">
        <v>44</v>
      </c>
      <c r="C1671" s="176">
        <f>C1672+C1677+C1689</f>
        <v>5594400</v>
      </c>
      <c r="D1671" s="176">
        <f>D1672+D1677+D1689</f>
        <v>0</v>
      </c>
    </row>
    <row r="1672" spans="1:4" s="136" customFormat="1" ht="20.25" x14ac:dyDescent="0.2">
      <c r="A1672" s="175">
        <v>411000</v>
      </c>
      <c r="B1672" s="163" t="s">
        <v>45</v>
      </c>
      <c r="C1672" s="176">
        <f t="shared" ref="C1672" si="329">SUM(C1673:C1676)</f>
        <v>5119200</v>
      </c>
      <c r="D1672" s="176">
        <f>SUM(D1673:D1676)</f>
        <v>0</v>
      </c>
    </row>
    <row r="1673" spans="1:4" s="136" customFormat="1" ht="20.25" x14ac:dyDescent="0.2">
      <c r="A1673" s="159">
        <v>411100</v>
      </c>
      <c r="B1673" s="160" t="s">
        <v>46</v>
      </c>
      <c r="C1673" s="152">
        <f>4740000+1200</f>
        <v>4741200</v>
      </c>
      <c r="D1673" s="167">
        <v>0</v>
      </c>
    </row>
    <row r="1674" spans="1:4" s="136" customFormat="1" ht="20.25" x14ac:dyDescent="0.2">
      <c r="A1674" s="159">
        <v>411200</v>
      </c>
      <c r="B1674" s="160" t="s">
        <v>47</v>
      </c>
      <c r="C1674" s="152">
        <v>140000</v>
      </c>
      <c r="D1674" s="167">
        <v>0</v>
      </c>
    </row>
    <row r="1675" spans="1:4" s="136" customFormat="1" ht="40.5" x14ac:dyDescent="0.2">
      <c r="A1675" s="159">
        <v>411300</v>
      </c>
      <c r="B1675" s="160" t="s">
        <v>48</v>
      </c>
      <c r="C1675" s="152">
        <v>150000</v>
      </c>
      <c r="D1675" s="167">
        <v>0</v>
      </c>
    </row>
    <row r="1676" spans="1:4" s="136" customFormat="1" ht="20.25" x14ac:dyDescent="0.2">
      <c r="A1676" s="159">
        <v>411400</v>
      </c>
      <c r="B1676" s="160" t="s">
        <v>49</v>
      </c>
      <c r="C1676" s="152">
        <v>88000</v>
      </c>
      <c r="D1676" s="167">
        <v>0</v>
      </c>
    </row>
    <row r="1677" spans="1:4" s="136" customFormat="1" ht="20.25" x14ac:dyDescent="0.2">
      <c r="A1677" s="175">
        <v>412000</v>
      </c>
      <c r="B1677" s="168" t="s">
        <v>50</v>
      </c>
      <c r="C1677" s="176">
        <f>SUM(C1678:C1688)</f>
        <v>471200</v>
      </c>
      <c r="D1677" s="176">
        <f>SUM(D1678:D1688)</f>
        <v>0</v>
      </c>
    </row>
    <row r="1678" spans="1:4" s="136" customFormat="1" ht="20.25" x14ac:dyDescent="0.2">
      <c r="A1678" s="159">
        <v>412100</v>
      </c>
      <c r="B1678" s="160" t="s">
        <v>51</v>
      </c>
      <c r="C1678" s="152">
        <v>50000</v>
      </c>
      <c r="D1678" s="167">
        <v>0</v>
      </c>
    </row>
    <row r="1679" spans="1:4" s="136" customFormat="1" ht="20.25" x14ac:dyDescent="0.2">
      <c r="A1679" s="159">
        <v>412200</v>
      </c>
      <c r="B1679" s="160" t="s">
        <v>52</v>
      </c>
      <c r="C1679" s="152">
        <v>192000</v>
      </c>
      <c r="D1679" s="167">
        <v>0</v>
      </c>
    </row>
    <row r="1680" spans="1:4" s="136" customFormat="1" ht="20.25" x14ac:dyDescent="0.2">
      <c r="A1680" s="159">
        <v>412300</v>
      </c>
      <c r="B1680" s="160" t="s">
        <v>53</v>
      </c>
      <c r="C1680" s="152">
        <v>65000</v>
      </c>
      <c r="D1680" s="167">
        <v>0</v>
      </c>
    </row>
    <row r="1681" spans="1:4" s="136" customFormat="1" ht="20.25" x14ac:dyDescent="0.2">
      <c r="A1681" s="159">
        <v>412500</v>
      </c>
      <c r="B1681" s="160" t="s">
        <v>57</v>
      </c>
      <c r="C1681" s="152">
        <v>37000</v>
      </c>
      <c r="D1681" s="167">
        <v>0</v>
      </c>
    </row>
    <row r="1682" spans="1:4" s="136" customFormat="1" ht="20.25" x14ac:dyDescent="0.2">
      <c r="A1682" s="159">
        <v>412600</v>
      </c>
      <c r="B1682" s="160" t="s">
        <v>58</v>
      </c>
      <c r="C1682" s="152">
        <v>65000</v>
      </c>
      <c r="D1682" s="167">
        <v>0</v>
      </c>
    </row>
    <row r="1683" spans="1:4" s="136" customFormat="1" ht="20.25" x14ac:dyDescent="0.2">
      <c r="A1683" s="159">
        <v>412700</v>
      </c>
      <c r="B1683" s="160" t="s">
        <v>60</v>
      </c>
      <c r="C1683" s="152">
        <v>30000</v>
      </c>
      <c r="D1683" s="167">
        <v>0</v>
      </c>
    </row>
    <row r="1684" spans="1:4" s="136" customFormat="1" ht="20.25" x14ac:dyDescent="0.2">
      <c r="A1684" s="159">
        <v>412900</v>
      </c>
      <c r="B1684" s="169" t="s">
        <v>75</v>
      </c>
      <c r="C1684" s="152">
        <v>13000</v>
      </c>
      <c r="D1684" s="167">
        <v>0</v>
      </c>
    </row>
    <row r="1685" spans="1:4" s="136" customFormat="1" ht="20.25" x14ac:dyDescent="0.2">
      <c r="A1685" s="159">
        <v>412900</v>
      </c>
      <c r="B1685" s="169" t="s">
        <v>76</v>
      </c>
      <c r="C1685" s="152">
        <v>1200</v>
      </c>
      <c r="D1685" s="167">
        <v>0</v>
      </c>
    </row>
    <row r="1686" spans="1:4" s="136" customFormat="1" ht="20.25" x14ac:dyDescent="0.2">
      <c r="A1686" s="159">
        <v>412900</v>
      </c>
      <c r="B1686" s="169" t="s">
        <v>77</v>
      </c>
      <c r="C1686" s="152">
        <v>8000</v>
      </c>
      <c r="D1686" s="167">
        <v>0</v>
      </c>
    </row>
    <row r="1687" spans="1:4" s="136" customFormat="1" ht="20.25" x14ac:dyDescent="0.2">
      <c r="A1687" s="159">
        <v>412900</v>
      </c>
      <c r="B1687" s="169" t="s">
        <v>78</v>
      </c>
      <c r="C1687" s="152">
        <v>10000</v>
      </c>
      <c r="D1687" s="167">
        <v>0</v>
      </c>
    </row>
    <row r="1688" spans="1:4" s="136" customFormat="1" ht="20.25" x14ac:dyDescent="0.2">
      <c r="A1688" s="159">
        <v>412900</v>
      </c>
      <c r="B1688" s="169" t="s">
        <v>80</v>
      </c>
      <c r="C1688" s="152">
        <v>0</v>
      </c>
      <c r="D1688" s="167">
        <v>0</v>
      </c>
    </row>
    <row r="1689" spans="1:4" s="177" customFormat="1" ht="40.5" x14ac:dyDescent="0.2">
      <c r="A1689" s="175">
        <v>418000</v>
      </c>
      <c r="B1689" s="168" t="s">
        <v>196</v>
      </c>
      <c r="C1689" s="176">
        <f t="shared" ref="C1689" si="330">C1690</f>
        <v>4000</v>
      </c>
      <c r="D1689" s="176">
        <f t="shared" ref="D1689" si="331">D1690</f>
        <v>0</v>
      </c>
    </row>
    <row r="1690" spans="1:4" s="136" customFormat="1" ht="20.25" x14ac:dyDescent="0.2">
      <c r="A1690" s="159">
        <v>418400</v>
      </c>
      <c r="B1690" s="160" t="s">
        <v>198</v>
      </c>
      <c r="C1690" s="152">
        <v>4000</v>
      </c>
      <c r="D1690" s="167">
        <v>0</v>
      </c>
    </row>
    <row r="1691" spans="1:4" s="136" customFormat="1" ht="20.25" x14ac:dyDescent="0.2">
      <c r="A1691" s="175">
        <v>510000</v>
      </c>
      <c r="B1691" s="168" t="s">
        <v>243</v>
      </c>
      <c r="C1691" s="176">
        <f>C1692+C1694</f>
        <v>16500</v>
      </c>
      <c r="D1691" s="176">
        <f>D1692+D1694</f>
        <v>0</v>
      </c>
    </row>
    <row r="1692" spans="1:4" s="136" customFormat="1" ht="20.25" x14ac:dyDescent="0.2">
      <c r="A1692" s="175">
        <v>511000</v>
      </c>
      <c r="B1692" s="168" t="s">
        <v>244</v>
      </c>
      <c r="C1692" s="176">
        <f>SUM(C1693:C1693)</f>
        <v>10000</v>
      </c>
      <c r="D1692" s="176">
        <f>SUM(D1693:D1693)</f>
        <v>0</v>
      </c>
    </row>
    <row r="1693" spans="1:4" s="136" customFormat="1" ht="20.25" x14ac:dyDescent="0.2">
      <c r="A1693" s="159">
        <v>511300</v>
      </c>
      <c r="B1693" s="160" t="s">
        <v>247</v>
      </c>
      <c r="C1693" s="152">
        <v>10000</v>
      </c>
      <c r="D1693" s="167">
        <v>0</v>
      </c>
    </row>
    <row r="1694" spans="1:4" s="136" customFormat="1" ht="20.25" x14ac:dyDescent="0.2">
      <c r="A1694" s="175">
        <v>516000</v>
      </c>
      <c r="B1694" s="168" t="s">
        <v>256</v>
      </c>
      <c r="C1694" s="176">
        <f t="shared" ref="C1694" si="332">C1695</f>
        <v>6500</v>
      </c>
      <c r="D1694" s="176">
        <f t="shared" ref="D1694" si="333">D1695</f>
        <v>0</v>
      </c>
    </row>
    <row r="1695" spans="1:4" s="136" customFormat="1" ht="20.25" x14ac:dyDescent="0.2">
      <c r="A1695" s="159">
        <v>516100</v>
      </c>
      <c r="B1695" s="160" t="s">
        <v>256</v>
      </c>
      <c r="C1695" s="152">
        <v>6500</v>
      </c>
      <c r="D1695" s="167">
        <v>0</v>
      </c>
    </row>
    <row r="1696" spans="1:4" s="177" customFormat="1" ht="20.25" x14ac:dyDescent="0.2">
      <c r="A1696" s="175">
        <v>630000</v>
      </c>
      <c r="B1696" s="168" t="s">
        <v>277</v>
      </c>
      <c r="C1696" s="176">
        <f>0+C1697</f>
        <v>181000</v>
      </c>
      <c r="D1696" s="176">
        <f>0+D1697</f>
        <v>0</v>
      </c>
    </row>
    <row r="1697" spans="1:4" s="177" customFormat="1" ht="20.25" x14ac:dyDescent="0.2">
      <c r="A1697" s="175">
        <v>638000</v>
      </c>
      <c r="B1697" s="168" t="s">
        <v>284</v>
      </c>
      <c r="C1697" s="176">
        <f t="shared" ref="C1697" si="334">C1698</f>
        <v>181000</v>
      </c>
      <c r="D1697" s="176">
        <f t="shared" ref="D1697" si="335">D1698</f>
        <v>0</v>
      </c>
    </row>
    <row r="1698" spans="1:4" s="136" customFormat="1" ht="20.25" x14ac:dyDescent="0.2">
      <c r="A1698" s="159">
        <v>638100</v>
      </c>
      <c r="B1698" s="160" t="s">
        <v>285</v>
      </c>
      <c r="C1698" s="152">
        <v>181000</v>
      </c>
      <c r="D1698" s="167">
        <v>0</v>
      </c>
    </row>
    <row r="1699" spans="1:4" s="136" customFormat="1" ht="20.25" x14ac:dyDescent="0.2">
      <c r="A1699" s="181"/>
      <c r="B1699" s="172" t="s">
        <v>294</v>
      </c>
      <c r="C1699" s="178">
        <f>C1671+C1691+C1696+0</f>
        <v>5791900</v>
      </c>
      <c r="D1699" s="178">
        <f>D1671+D1691+D1696+0</f>
        <v>0</v>
      </c>
    </row>
    <row r="1700" spans="1:4" s="136" customFormat="1" ht="20.25" x14ac:dyDescent="0.2">
      <c r="A1700" s="146"/>
      <c r="B1700" s="168"/>
      <c r="C1700" s="152"/>
      <c r="D1700" s="152"/>
    </row>
    <row r="1701" spans="1:4" s="136" customFormat="1" ht="20.25" x14ac:dyDescent="0.2">
      <c r="A1701" s="157"/>
      <c r="B1701" s="154"/>
      <c r="C1701" s="152"/>
      <c r="D1701" s="152"/>
    </row>
    <row r="1702" spans="1:4" s="136" customFormat="1" ht="20.25" x14ac:dyDescent="0.2">
      <c r="A1702" s="159" t="s">
        <v>388</v>
      </c>
      <c r="B1702" s="168"/>
      <c r="C1702" s="152"/>
      <c r="D1702" s="152"/>
    </row>
    <row r="1703" spans="1:4" s="136" customFormat="1" ht="20.25" x14ac:dyDescent="0.2">
      <c r="A1703" s="159" t="s">
        <v>377</v>
      </c>
      <c r="B1703" s="168"/>
      <c r="C1703" s="152"/>
      <c r="D1703" s="152"/>
    </row>
    <row r="1704" spans="1:4" s="136" customFormat="1" ht="20.25" x14ac:dyDescent="0.2">
      <c r="A1704" s="159" t="s">
        <v>367</v>
      </c>
      <c r="B1704" s="168"/>
      <c r="C1704" s="152"/>
      <c r="D1704" s="152"/>
    </row>
    <row r="1705" spans="1:4" s="136" customFormat="1" ht="20.25" x14ac:dyDescent="0.2">
      <c r="A1705" s="159" t="s">
        <v>293</v>
      </c>
      <c r="B1705" s="168"/>
      <c r="C1705" s="152"/>
      <c r="D1705" s="152"/>
    </row>
    <row r="1706" spans="1:4" s="136" customFormat="1" ht="20.25" x14ac:dyDescent="0.2">
      <c r="A1706" s="159"/>
      <c r="B1706" s="161"/>
      <c r="C1706" s="158"/>
      <c r="D1706" s="158"/>
    </row>
    <row r="1707" spans="1:4" s="136" customFormat="1" ht="20.25" x14ac:dyDescent="0.2">
      <c r="A1707" s="175">
        <v>410000</v>
      </c>
      <c r="B1707" s="163" t="s">
        <v>44</v>
      </c>
      <c r="C1707" s="176">
        <f t="shared" ref="C1707" si="336">C1708+C1713</f>
        <v>615400</v>
      </c>
      <c r="D1707" s="176">
        <f t="shared" ref="D1707" si="337">D1708+D1713</f>
        <v>0</v>
      </c>
    </row>
    <row r="1708" spans="1:4" s="136" customFormat="1" ht="20.25" x14ac:dyDescent="0.2">
      <c r="A1708" s="175">
        <v>411000</v>
      </c>
      <c r="B1708" s="163" t="s">
        <v>45</v>
      </c>
      <c r="C1708" s="176">
        <f>SUM(C1709:C1712)</f>
        <v>502700</v>
      </c>
      <c r="D1708" s="176">
        <f t="shared" ref="D1708" si="338">SUM(D1709:D1712)</f>
        <v>0</v>
      </c>
    </row>
    <row r="1709" spans="1:4" s="136" customFormat="1" ht="20.25" x14ac:dyDescent="0.2">
      <c r="A1709" s="159">
        <v>411100</v>
      </c>
      <c r="B1709" s="160" t="s">
        <v>46</v>
      </c>
      <c r="C1709" s="152">
        <f>466800+2800</f>
        <v>469600</v>
      </c>
      <c r="D1709" s="167">
        <v>0</v>
      </c>
    </row>
    <row r="1710" spans="1:4" s="136" customFormat="1" ht="20.25" x14ac:dyDescent="0.2">
      <c r="A1710" s="159">
        <v>411200</v>
      </c>
      <c r="B1710" s="160" t="s">
        <v>47</v>
      </c>
      <c r="C1710" s="152">
        <v>14400</v>
      </c>
      <c r="D1710" s="167">
        <v>0</v>
      </c>
    </row>
    <row r="1711" spans="1:4" s="136" customFormat="1" ht="40.5" x14ac:dyDescent="0.2">
      <c r="A1711" s="159">
        <v>411300</v>
      </c>
      <c r="B1711" s="160" t="s">
        <v>48</v>
      </c>
      <c r="C1711" s="152">
        <v>8700</v>
      </c>
      <c r="D1711" s="167">
        <v>0</v>
      </c>
    </row>
    <row r="1712" spans="1:4" s="136" customFormat="1" ht="20.25" x14ac:dyDescent="0.2">
      <c r="A1712" s="159">
        <v>411400</v>
      </c>
      <c r="B1712" s="160" t="s">
        <v>49</v>
      </c>
      <c r="C1712" s="152">
        <v>10000</v>
      </c>
      <c r="D1712" s="167">
        <v>0</v>
      </c>
    </row>
    <row r="1713" spans="1:4" s="136" customFormat="1" ht="20.25" x14ac:dyDescent="0.2">
      <c r="A1713" s="175">
        <v>412000</v>
      </c>
      <c r="B1713" s="168" t="s">
        <v>50</v>
      </c>
      <c r="C1713" s="176">
        <f>SUM(C1714:C1724)</f>
        <v>112700</v>
      </c>
      <c r="D1713" s="176">
        <f>SUM(D1714:D1724)</f>
        <v>0</v>
      </c>
    </row>
    <row r="1714" spans="1:4" s="136" customFormat="1" ht="20.25" x14ac:dyDescent="0.2">
      <c r="A1714" s="159">
        <v>412100</v>
      </c>
      <c r="B1714" s="160" t="s">
        <v>51</v>
      </c>
      <c r="C1714" s="152">
        <v>1000</v>
      </c>
      <c r="D1714" s="167">
        <v>0</v>
      </c>
    </row>
    <row r="1715" spans="1:4" s="136" customFormat="1" ht="20.25" x14ac:dyDescent="0.2">
      <c r="A1715" s="159">
        <v>412200</v>
      </c>
      <c r="B1715" s="160" t="s">
        <v>52</v>
      </c>
      <c r="C1715" s="152">
        <v>34000</v>
      </c>
      <c r="D1715" s="167">
        <v>0</v>
      </c>
    </row>
    <row r="1716" spans="1:4" s="136" customFormat="1" ht="20.25" x14ac:dyDescent="0.2">
      <c r="A1716" s="159">
        <v>412300</v>
      </c>
      <c r="B1716" s="160" t="s">
        <v>53</v>
      </c>
      <c r="C1716" s="152">
        <v>6000</v>
      </c>
      <c r="D1716" s="167">
        <v>0</v>
      </c>
    </row>
    <row r="1717" spans="1:4" s="136" customFormat="1" ht="20.25" x14ac:dyDescent="0.2">
      <c r="A1717" s="159">
        <v>412500</v>
      </c>
      <c r="B1717" s="160" t="s">
        <v>57</v>
      </c>
      <c r="C1717" s="152">
        <v>5000</v>
      </c>
      <c r="D1717" s="167">
        <v>0</v>
      </c>
    </row>
    <row r="1718" spans="1:4" s="136" customFormat="1" ht="20.25" x14ac:dyDescent="0.2">
      <c r="A1718" s="159">
        <v>412600</v>
      </c>
      <c r="B1718" s="160" t="s">
        <v>58</v>
      </c>
      <c r="C1718" s="152">
        <v>8500</v>
      </c>
      <c r="D1718" s="167">
        <v>0</v>
      </c>
    </row>
    <row r="1719" spans="1:4" s="136" customFormat="1" ht="20.25" x14ac:dyDescent="0.2">
      <c r="A1719" s="159">
        <v>412700</v>
      </c>
      <c r="B1719" s="160" t="s">
        <v>60</v>
      </c>
      <c r="C1719" s="152">
        <v>11000</v>
      </c>
      <c r="D1719" s="167">
        <v>0</v>
      </c>
    </row>
    <row r="1720" spans="1:4" s="136" customFormat="1" ht="20.25" x14ac:dyDescent="0.2">
      <c r="A1720" s="159">
        <v>412900</v>
      </c>
      <c r="B1720" s="169" t="s">
        <v>74</v>
      </c>
      <c r="C1720" s="152">
        <v>500</v>
      </c>
      <c r="D1720" s="167">
        <v>0</v>
      </c>
    </row>
    <row r="1721" spans="1:4" s="136" customFormat="1" ht="20.25" x14ac:dyDescent="0.2">
      <c r="A1721" s="159">
        <v>412900</v>
      </c>
      <c r="B1721" s="169" t="s">
        <v>75</v>
      </c>
      <c r="C1721" s="152">
        <v>43000</v>
      </c>
      <c r="D1721" s="167">
        <v>0</v>
      </c>
    </row>
    <row r="1722" spans="1:4" s="136" customFormat="1" ht="20.25" x14ac:dyDescent="0.2">
      <c r="A1722" s="159">
        <v>412900</v>
      </c>
      <c r="B1722" s="169" t="s">
        <v>76</v>
      </c>
      <c r="C1722" s="152">
        <v>1000</v>
      </c>
      <c r="D1722" s="167">
        <v>0</v>
      </c>
    </row>
    <row r="1723" spans="1:4" s="136" customFormat="1" ht="20.25" x14ac:dyDescent="0.2">
      <c r="A1723" s="159">
        <v>412900</v>
      </c>
      <c r="B1723" s="169" t="s">
        <v>77</v>
      </c>
      <c r="C1723" s="152">
        <v>1700</v>
      </c>
      <c r="D1723" s="167">
        <v>0</v>
      </c>
    </row>
    <row r="1724" spans="1:4" s="136" customFormat="1" ht="20.25" x14ac:dyDescent="0.2">
      <c r="A1724" s="159">
        <v>412900</v>
      </c>
      <c r="B1724" s="169" t="s">
        <v>78</v>
      </c>
      <c r="C1724" s="152">
        <v>1000</v>
      </c>
      <c r="D1724" s="167">
        <v>0</v>
      </c>
    </row>
    <row r="1725" spans="1:4" s="177" customFormat="1" ht="20.25" x14ac:dyDescent="0.2">
      <c r="A1725" s="175">
        <v>510000</v>
      </c>
      <c r="B1725" s="168" t="s">
        <v>243</v>
      </c>
      <c r="C1725" s="176">
        <f>C1726+C1728</f>
        <v>4000</v>
      </c>
      <c r="D1725" s="176">
        <f>D1726+D1728</f>
        <v>0</v>
      </c>
    </row>
    <row r="1726" spans="1:4" s="177" customFormat="1" ht="20.25" x14ac:dyDescent="0.2">
      <c r="A1726" s="175">
        <v>511000</v>
      </c>
      <c r="B1726" s="168" t="s">
        <v>244</v>
      </c>
      <c r="C1726" s="176">
        <f>C1727+0</f>
        <v>3000</v>
      </c>
      <c r="D1726" s="176">
        <f>D1727+0</f>
        <v>0</v>
      </c>
    </row>
    <row r="1727" spans="1:4" s="136" customFormat="1" ht="20.25" x14ac:dyDescent="0.2">
      <c r="A1727" s="159">
        <v>511300</v>
      </c>
      <c r="B1727" s="160" t="s">
        <v>247</v>
      </c>
      <c r="C1727" s="152">
        <v>3000</v>
      </c>
      <c r="D1727" s="167">
        <v>0</v>
      </c>
    </row>
    <row r="1728" spans="1:4" s="177" customFormat="1" ht="20.25" x14ac:dyDescent="0.2">
      <c r="A1728" s="175">
        <v>516000</v>
      </c>
      <c r="B1728" s="168" t="s">
        <v>256</v>
      </c>
      <c r="C1728" s="176">
        <f t="shared" ref="C1728" si="339">C1729</f>
        <v>1000</v>
      </c>
      <c r="D1728" s="176">
        <f>D1729</f>
        <v>0</v>
      </c>
    </row>
    <row r="1729" spans="1:4" s="136" customFormat="1" ht="20.25" x14ac:dyDescent="0.2">
      <c r="A1729" s="159">
        <v>516100</v>
      </c>
      <c r="B1729" s="160" t="s">
        <v>256</v>
      </c>
      <c r="C1729" s="152">
        <v>1000</v>
      </c>
      <c r="D1729" s="167">
        <v>0</v>
      </c>
    </row>
    <row r="1730" spans="1:4" s="177" customFormat="1" ht="20.25" x14ac:dyDescent="0.2">
      <c r="A1730" s="175">
        <v>630000</v>
      </c>
      <c r="B1730" s="168" t="s">
        <v>277</v>
      </c>
      <c r="C1730" s="176">
        <f>0+C1731</f>
        <v>0</v>
      </c>
      <c r="D1730" s="176">
        <f>0+D1731</f>
        <v>0</v>
      </c>
    </row>
    <row r="1731" spans="1:4" s="177" customFormat="1" ht="20.25" x14ac:dyDescent="0.2">
      <c r="A1731" s="175">
        <v>638000</v>
      </c>
      <c r="B1731" s="168" t="s">
        <v>284</v>
      </c>
      <c r="C1731" s="176">
        <f t="shared" ref="C1731" si="340">C1732</f>
        <v>0</v>
      </c>
      <c r="D1731" s="176">
        <f>D1732</f>
        <v>0</v>
      </c>
    </row>
    <row r="1732" spans="1:4" s="136" customFormat="1" ht="20.25" x14ac:dyDescent="0.2">
      <c r="A1732" s="159">
        <v>638100</v>
      </c>
      <c r="B1732" s="160" t="s">
        <v>285</v>
      </c>
      <c r="C1732" s="152">
        <v>0</v>
      </c>
      <c r="D1732" s="167">
        <v>0</v>
      </c>
    </row>
    <row r="1733" spans="1:4" s="136" customFormat="1" ht="20.25" x14ac:dyDescent="0.2">
      <c r="A1733" s="181"/>
      <c r="B1733" s="172" t="s">
        <v>294</v>
      </c>
      <c r="C1733" s="178">
        <f>C1707+C1725+C1730</f>
        <v>619400</v>
      </c>
      <c r="D1733" s="178">
        <f>D1707+D1725+D1730</f>
        <v>0</v>
      </c>
    </row>
    <row r="1734" spans="1:4" s="136" customFormat="1" ht="20.25" x14ac:dyDescent="0.2">
      <c r="A1734" s="182"/>
      <c r="B1734" s="154"/>
      <c r="C1734" s="158"/>
      <c r="D1734" s="158"/>
    </row>
    <row r="1735" spans="1:4" s="136" customFormat="1" ht="20.25" x14ac:dyDescent="0.2">
      <c r="A1735" s="157"/>
      <c r="B1735" s="154"/>
      <c r="C1735" s="152"/>
      <c r="D1735" s="152"/>
    </row>
    <row r="1736" spans="1:4" s="136" customFormat="1" ht="20.25" x14ac:dyDescent="0.2">
      <c r="A1736" s="159" t="s">
        <v>389</v>
      </c>
      <c r="B1736" s="160"/>
      <c r="C1736" s="152"/>
      <c r="D1736" s="152"/>
    </row>
    <row r="1737" spans="1:4" s="136" customFormat="1" ht="20.25" x14ac:dyDescent="0.2">
      <c r="A1737" s="159" t="s">
        <v>377</v>
      </c>
      <c r="B1737" s="160"/>
      <c r="C1737" s="152"/>
      <c r="D1737" s="152"/>
    </row>
    <row r="1738" spans="1:4" s="136" customFormat="1" ht="20.25" x14ac:dyDescent="0.2">
      <c r="A1738" s="159" t="s">
        <v>390</v>
      </c>
      <c r="B1738" s="168"/>
      <c r="C1738" s="152"/>
      <c r="D1738" s="152"/>
    </row>
    <row r="1739" spans="1:4" s="136" customFormat="1" ht="20.25" x14ac:dyDescent="0.2">
      <c r="A1739" s="159" t="s">
        <v>293</v>
      </c>
      <c r="B1739" s="168"/>
      <c r="C1739" s="152"/>
      <c r="D1739" s="152"/>
    </row>
    <row r="1740" spans="1:4" s="136" customFormat="1" ht="20.25" x14ac:dyDescent="0.2">
      <c r="A1740" s="159"/>
      <c r="B1740" s="161"/>
      <c r="C1740" s="158"/>
      <c r="D1740" s="158"/>
    </row>
    <row r="1741" spans="1:4" s="136" customFormat="1" ht="20.25" x14ac:dyDescent="0.2">
      <c r="A1741" s="175">
        <v>410000</v>
      </c>
      <c r="B1741" s="163" t="s">
        <v>44</v>
      </c>
      <c r="C1741" s="176">
        <f t="shared" ref="C1741" si="341">C1742+C1747</f>
        <v>8203800</v>
      </c>
      <c r="D1741" s="176">
        <f>D1742+D1747</f>
        <v>0</v>
      </c>
    </row>
    <row r="1742" spans="1:4" s="136" customFormat="1" ht="20.25" x14ac:dyDescent="0.2">
      <c r="A1742" s="175">
        <v>411000</v>
      </c>
      <c r="B1742" s="163" t="s">
        <v>45</v>
      </c>
      <c r="C1742" s="176">
        <f t="shared" ref="C1742" si="342">SUM(C1743:C1746)</f>
        <v>7810000</v>
      </c>
      <c r="D1742" s="176">
        <f>SUM(D1743:D1746)</f>
        <v>0</v>
      </c>
    </row>
    <row r="1743" spans="1:4" s="136" customFormat="1" ht="20.25" x14ac:dyDescent="0.2">
      <c r="A1743" s="159">
        <v>411100</v>
      </c>
      <c r="B1743" s="160" t="s">
        <v>46</v>
      </c>
      <c r="C1743" s="152">
        <v>7250000</v>
      </c>
      <c r="D1743" s="167">
        <v>0</v>
      </c>
    </row>
    <row r="1744" spans="1:4" s="136" customFormat="1" ht="20.25" x14ac:dyDescent="0.2">
      <c r="A1744" s="159">
        <v>411200</v>
      </c>
      <c r="B1744" s="160" t="s">
        <v>47</v>
      </c>
      <c r="C1744" s="152">
        <v>305000</v>
      </c>
      <c r="D1744" s="167">
        <v>0</v>
      </c>
    </row>
    <row r="1745" spans="1:4" s="136" customFormat="1" ht="40.5" x14ac:dyDescent="0.2">
      <c r="A1745" s="159">
        <v>411300</v>
      </c>
      <c r="B1745" s="160" t="s">
        <v>48</v>
      </c>
      <c r="C1745" s="152">
        <v>130000</v>
      </c>
      <c r="D1745" s="167">
        <v>0</v>
      </c>
    </row>
    <row r="1746" spans="1:4" s="136" customFormat="1" ht="20.25" x14ac:dyDescent="0.2">
      <c r="A1746" s="159">
        <v>411400</v>
      </c>
      <c r="B1746" s="160" t="s">
        <v>49</v>
      </c>
      <c r="C1746" s="152">
        <v>125000</v>
      </c>
      <c r="D1746" s="167">
        <v>0</v>
      </c>
    </row>
    <row r="1747" spans="1:4" s="136" customFormat="1" ht="20.25" x14ac:dyDescent="0.2">
      <c r="A1747" s="175">
        <v>412000</v>
      </c>
      <c r="B1747" s="168" t="s">
        <v>50</v>
      </c>
      <c r="C1747" s="176">
        <f>SUM(C1748:C1756)</f>
        <v>393800</v>
      </c>
      <c r="D1747" s="176">
        <f>SUM(D1748:D1756)</f>
        <v>0</v>
      </c>
    </row>
    <row r="1748" spans="1:4" s="136" customFormat="1" ht="20.25" x14ac:dyDescent="0.2">
      <c r="A1748" s="159">
        <v>412100</v>
      </c>
      <c r="B1748" s="160" t="s">
        <v>51</v>
      </c>
      <c r="C1748" s="152">
        <v>6000</v>
      </c>
      <c r="D1748" s="167">
        <v>0</v>
      </c>
    </row>
    <row r="1749" spans="1:4" s="136" customFormat="1" ht="20.25" x14ac:dyDescent="0.2">
      <c r="A1749" s="159">
        <v>412200</v>
      </c>
      <c r="B1749" s="160" t="s">
        <v>52</v>
      </c>
      <c r="C1749" s="152">
        <v>30000</v>
      </c>
      <c r="D1749" s="167">
        <v>0</v>
      </c>
    </row>
    <row r="1750" spans="1:4" s="136" customFormat="1" ht="20.25" x14ac:dyDescent="0.2">
      <c r="A1750" s="159">
        <v>412300</v>
      </c>
      <c r="B1750" s="160" t="s">
        <v>53</v>
      </c>
      <c r="C1750" s="152">
        <v>28000</v>
      </c>
      <c r="D1750" s="167">
        <v>0</v>
      </c>
    </row>
    <row r="1751" spans="1:4" s="136" customFormat="1" ht="20.25" x14ac:dyDescent="0.2">
      <c r="A1751" s="159">
        <v>412500</v>
      </c>
      <c r="B1751" s="160" t="s">
        <v>57</v>
      </c>
      <c r="C1751" s="152">
        <v>75000</v>
      </c>
      <c r="D1751" s="167">
        <v>0</v>
      </c>
    </row>
    <row r="1752" spans="1:4" s="136" customFormat="1" ht="20.25" x14ac:dyDescent="0.2">
      <c r="A1752" s="159">
        <v>412600</v>
      </c>
      <c r="B1752" s="160" t="s">
        <v>58</v>
      </c>
      <c r="C1752" s="152">
        <v>182000</v>
      </c>
      <c r="D1752" s="167">
        <v>0</v>
      </c>
    </row>
    <row r="1753" spans="1:4" s="136" customFormat="1" ht="20.25" x14ac:dyDescent="0.2">
      <c r="A1753" s="159">
        <v>412700</v>
      </c>
      <c r="B1753" s="160" t="s">
        <v>60</v>
      </c>
      <c r="C1753" s="152">
        <v>52000</v>
      </c>
      <c r="D1753" s="167">
        <v>0</v>
      </c>
    </row>
    <row r="1754" spans="1:4" s="136" customFormat="1" ht="20.25" x14ac:dyDescent="0.2">
      <c r="A1754" s="159">
        <v>412900</v>
      </c>
      <c r="B1754" s="160" t="s">
        <v>76</v>
      </c>
      <c r="C1754" s="152">
        <v>800</v>
      </c>
      <c r="D1754" s="167">
        <v>0</v>
      </c>
    </row>
    <row r="1755" spans="1:4" s="136" customFormat="1" ht="20.25" x14ac:dyDescent="0.2">
      <c r="A1755" s="159">
        <v>412900</v>
      </c>
      <c r="B1755" s="169" t="s">
        <v>77</v>
      </c>
      <c r="C1755" s="152">
        <v>12000</v>
      </c>
      <c r="D1755" s="167">
        <v>0</v>
      </c>
    </row>
    <row r="1756" spans="1:4" s="136" customFormat="1" ht="20.25" x14ac:dyDescent="0.2">
      <c r="A1756" s="159">
        <v>412900</v>
      </c>
      <c r="B1756" s="160" t="s">
        <v>80</v>
      </c>
      <c r="C1756" s="152">
        <v>8000</v>
      </c>
      <c r="D1756" s="167">
        <v>0</v>
      </c>
    </row>
    <row r="1757" spans="1:4" s="136" customFormat="1" ht="20.25" x14ac:dyDescent="0.2">
      <c r="A1757" s="175">
        <v>510000</v>
      </c>
      <c r="B1757" s="168" t="s">
        <v>243</v>
      </c>
      <c r="C1757" s="176">
        <f t="shared" ref="C1757" si="343">C1758+C1760</f>
        <v>240000</v>
      </c>
      <c r="D1757" s="176">
        <f>D1758+D1760</f>
        <v>0</v>
      </c>
    </row>
    <row r="1758" spans="1:4" s="136" customFormat="1" ht="20.25" x14ac:dyDescent="0.2">
      <c r="A1758" s="175">
        <v>511000</v>
      </c>
      <c r="B1758" s="168" t="s">
        <v>244</v>
      </c>
      <c r="C1758" s="176">
        <f t="shared" ref="C1758" si="344">SUM(C1759:C1759)</f>
        <v>70000</v>
      </c>
      <c r="D1758" s="176">
        <f t="shared" ref="D1758" si="345">SUM(D1759:D1759)</f>
        <v>0</v>
      </c>
    </row>
    <row r="1759" spans="1:4" s="136" customFormat="1" ht="20.25" x14ac:dyDescent="0.2">
      <c r="A1759" s="159">
        <v>511300</v>
      </c>
      <c r="B1759" s="160" t="s">
        <v>247</v>
      </c>
      <c r="C1759" s="152">
        <v>70000</v>
      </c>
      <c r="D1759" s="167">
        <v>0</v>
      </c>
    </row>
    <row r="1760" spans="1:4" s="177" customFormat="1" ht="20.25" x14ac:dyDescent="0.2">
      <c r="A1760" s="175">
        <v>516000</v>
      </c>
      <c r="B1760" s="168" t="s">
        <v>256</v>
      </c>
      <c r="C1760" s="176">
        <f t="shared" ref="C1760" si="346">C1761</f>
        <v>170000</v>
      </c>
      <c r="D1760" s="176">
        <f t="shared" ref="D1760" si="347">D1761</f>
        <v>0</v>
      </c>
    </row>
    <row r="1761" spans="1:4" s="136" customFormat="1" ht="20.25" x14ac:dyDescent="0.2">
      <c r="A1761" s="159">
        <v>516100</v>
      </c>
      <c r="B1761" s="160" t="s">
        <v>256</v>
      </c>
      <c r="C1761" s="152">
        <v>170000</v>
      </c>
      <c r="D1761" s="167">
        <v>0</v>
      </c>
    </row>
    <row r="1762" spans="1:4" s="177" customFormat="1" ht="20.25" x14ac:dyDescent="0.2">
      <c r="A1762" s="175">
        <v>630000</v>
      </c>
      <c r="B1762" s="168" t="s">
        <v>277</v>
      </c>
      <c r="C1762" s="176">
        <f>0+C1763</f>
        <v>60000</v>
      </c>
      <c r="D1762" s="176">
        <f>0+D1763</f>
        <v>0</v>
      </c>
    </row>
    <row r="1763" spans="1:4" s="177" customFormat="1" ht="20.25" x14ac:dyDescent="0.2">
      <c r="A1763" s="175">
        <v>638000</v>
      </c>
      <c r="B1763" s="168" t="s">
        <v>284</v>
      </c>
      <c r="C1763" s="176">
        <f t="shared" ref="C1763" si="348">C1764</f>
        <v>60000</v>
      </c>
      <c r="D1763" s="176">
        <f t="shared" ref="D1763" si="349">D1764</f>
        <v>0</v>
      </c>
    </row>
    <row r="1764" spans="1:4" s="136" customFormat="1" ht="20.25" x14ac:dyDescent="0.2">
      <c r="A1764" s="159">
        <v>638100</v>
      </c>
      <c r="B1764" s="160" t="s">
        <v>285</v>
      </c>
      <c r="C1764" s="152">
        <v>60000</v>
      </c>
      <c r="D1764" s="167">
        <v>0</v>
      </c>
    </row>
    <row r="1765" spans="1:4" s="136" customFormat="1" ht="20.25" x14ac:dyDescent="0.2">
      <c r="A1765" s="181"/>
      <c r="B1765" s="172" t="s">
        <v>294</v>
      </c>
      <c r="C1765" s="178">
        <f>C1741+C1757+C1762</f>
        <v>8503800</v>
      </c>
      <c r="D1765" s="178">
        <f>D1741+D1757+D1762</f>
        <v>0</v>
      </c>
    </row>
    <row r="1766" spans="1:4" s="136" customFormat="1" ht="20.25" x14ac:dyDescent="0.2">
      <c r="A1766" s="182"/>
      <c r="B1766" s="154"/>
      <c r="C1766" s="158"/>
      <c r="D1766" s="158"/>
    </row>
    <row r="1767" spans="1:4" s="136" customFormat="1" ht="20.25" x14ac:dyDescent="0.2">
      <c r="A1767" s="157"/>
      <c r="B1767" s="154"/>
      <c r="C1767" s="152"/>
      <c r="D1767" s="152"/>
    </row>
    <row r="1768" spans="1:4" s="136" customFormat="1" ht="20.25" x14ac:dyDescent="0.2">
      <c r="A1768" s="159" t="s">
        <v>391</v>
      </c>
      <c r="B1768" s="168"/>
      <c r="C1768" s="152"/>
      <c r="D1768" s="152"/>
    </row>
    <row r="1769" spans="1:4" s="136" customFormat="1" ht="20.25" x14ac:dyDescent="0.2">
      <c r="A1769" s="159" t="s">
        <v>377</v>
      </c>
      <c r="B1769" s="168"/>
      <c r="C1769" s="152"/>
      <c r="D1769" s="152"/>
    </row>
    <row r="1770" spans="1:4" s="136" customFormat="1" ht="20.25" x14ac:dyDescent="0.2">
      <c r="A1770" s="159" t="s">
        <v>392</v>
      </c>
      <c r="B1770" s="168"/>
      <c r="C1770" s="152"/>
      <c r="D1770" s="152"/>
    </row>
    <row r="1771" spans="1:4" s="136" customFormat="1" ht="20.25" x14ac:dyDescent="0.2">
      <c r="A1771" s="159" t="s">
        <v>293</v>
      </c>
      <c r="B1771" s="168"/>
      <c r="C1771" s="152"/>
      <c r="D1771" s="152"/>
    </row>
    <row r="1772" spans="1:4" s="136" customFormat="1" ht="20.25" x14ac:dyDescent="0.2">
      <c r="A1772" s="159"/>
      <c r="B1772" s="161"/>
      <c r="C1772" s="158"/>
      <c r="D1772" s="158"/>
    </row>
    <row r="1773" spans="1:4" s="136" customFormat="1" ht="20.25" x14ac:dyDescent="0.2">
      <c r="A1773" s="175">
        <v>410000</v>
      </c>
      <c r="B1773" s="163" t="s">
        <v>44</v>
      </c>
      <c r="C1773" s="176">
        <f>C1774+C1779+0</f>
        <v>4985200</v>
      </c>
      <c r="D1773" s="176">
        <f>D1774+D1779+0</f>
        <v>0</v>
      </c>
    </row>
    <row r="1774" spans="1:4" s="136" customFormat="1" ht="20.25" x14ac:dyDescent="0.2">
      <c r="A1774" s="175">
        <v>411000</v>
      </c>
      <c r="B1774" s="163" t="s">
        <v>45</v>
      </c>
      <c r="C1774" s="176">
        <f t="shared" ref="C1774" si="350">SUM(C1775:C1778)</f>
        <v>4517200</v>
      </c>
      <c r="D1774" s="176">
        <f>SUM(D1775:D1778)</f>
        <v>0</v>
      </c>
    </row>
    <row r="1775" spans="1:4" s="136" customFormat="1" ht="20.25" x14ac:dyDescent="0.2">
      <c r="A1775" s="159">
        <v>411100</v>
      </c>
      <c r="B1775" s="160" t="s">
        <v>46</v>
      </c>
      <c r="C1775" s="152">
        <f>3880000+288200+3500</f>
        <v>4171700</v>
      </c>
      <c r="D1775" s="167">
        <v>0</v>
      </c>
    </row>
    <row r="1776" spans="1:4" s="136" customFormat="1" ht="20.25" x14ac:dyDescent="0.2">
      <c r="A1776" s="159">
        <v>411200</v>
      </c>
      <c r="B1776" s="160" t="s">
        <v>47</v>
      </c>
      <c r="C1776" s="152">
        <v>190000</v>
      </c>
      <c r="D1776" s="167">
        <v>0</v>
      </c>
    </row>
    <row r="1777" spans="1:4" s="136" customFormat="1" ht="40.5" x14ac:dyDescent="0.2">
      <c r="A1777" s="159">
        <v>411300</v>
      </c>
      <c r="B1777" s="160" t="s">
        <v>48</v>
      </c>
      <c r="C1777" s="152">
        <v>130000</v>
      </c>
      <c r="D1777" s="167">
        <v>0</v>
      </c>
    </row>
    <row r="1778" spans="1:4" s="136" customFormat="1" ht="20.25" x14ac:dyDescent="0.2">
      <c r="A1778" s="159">
        <v>411400</v>
      </c>
      <c r="B1778" s="160" t="s">
        <v>49</v>
      </c>
      <c r="C1778" s="152">
        <v>25500</v>
      </c>
      <c r="D1778" s="167">
        <v>0</v>
      </c>
    </row>
    <row r="1779" spans="1:4" s="136" customFormat="1" ht="20.25" x14ac:dyDescent="0.2">
      <c r="A1779" s="175">
        <v>412000</v>
      </c>
      <c r="B1779" s="168" t="s">
        <v>50</v>
      </c>
      <c r="C1779" s="176">
        <f>SUM(C1780:C1789)</f>
        <v>468000</v>
      </c>
      <c r="D1779" s="176">
        <f>SUM(D1780:D1789)</f>
        <v>0</v>
      </c>
    </row>
    <row r="1780" spans="1:4" s="136" customFormat="1" ht="20.25" x14ac:dyDescent="0.2">
      <c r="A1780" s="159">
        <v>412200</v>
      </c>
      <c r="B1780" s="160" t="s">
        <v>52</v>
      </c>
      <c r="C1780" s="152">
        <v>145000</v>
      </c>
      <c r="D1780" s="167">
        <v>0</v>
      </c>
    </row>
    <row r="1781" spans="1:4" s="136" customFormat="1" ht="20.25" x14ac:dyDescent="0.2">
      <c r="A1781" s="159">
        <v>412300</v>
      </c>
      <c r="B1781" s="160" t="s">
        <v>53</v>
      </c>
      <c r="C1781" s="152">
        <v>29000</v>
      </c>
      <c r="D1781" s="167">
        <v>0</v>
      </c>
    </row>
    <row r="1782" spans="1:4" s="136" customFormat="1" ht="20.25" x14ac:dyDescent="0.2">
      <c r="A1782" s="159">
        <v>412500</v>
      </c>
      <c r="B1782" s="160" t="s">
        <v>57</v>
      </c>
      <c r="C1782" s="152">
        <v>25000</v>
      </c>
      <c r="D1782" s="167">
        <v>0</v>
      </c>
    </row>
    <row r="1783" spans="1:4" s="136" customFormat="1" ht="20.25" x14ac:dyDescent="0.2">
      <c r="A1783" s="159">
        <v>412600</v>
      </c>
      <c r="B1783" s="160" t="s">
        <v>58</v>
      </c>
      <c r="C1783" s="152">
        <v>21000</v>
      </c>
      <c r="D1783" s="167">
        <v>0</v>
      </c>
    </row>
    <row r="1784" spans="1:4" s="136" customFormat="1" ht="20.25" x14ac:dyDescent="0.2">
      <c r="A1784" s="159">
        <v>412700</v>
      </c>
      <c r="B1784" s="160" t="s">
        <v>60</v>
      </c>
      <c r="C1784" s="152">
        <v>230000</v>
      </c>
      <c r="D1784" s="167">
        <v>0</v>
      </c>
    </row>
    <row r="1785" spans="1:4" s="136" customFormat="1" ht="20.25" x14ac:dyDescent="0.2">
      <c r="A1785" s="159">
        <v>412900</v>
      </c>
      <c r="B1785" s="160" t="s">
        <v>75</v>
      </c>
      <c r="C1785" s="152">
        <v>2000</v>
      </c>
      <c r="D1785" s="167">
        <v>0</v>
      </c>
    </row>
    <row r="1786" spans="1:4" s="136" customFormat="1" ht="20.25" x14ac:dyDescent="0.2">
      <c r="A1786" s="159">
        <v>412900</v>
      </c>
      <c r="B1786" s="160" t="s">
        <v>76</v>
      </c>
      <c r="C1786" s="152">
        <v>4000</v>
      </c>
      <c r="D1786" s="167">
        <v>0</v>
      </c>
    </row>
    <row r="1787" spans="1:4" s="136" customFormat="1" ht="20.25" x14ac:dyDescent="0.2">
      <c r="A1787" s="159">
        <v>412900</v>
      </c>
      <c r="B1787" s="160" t="s">
        <v>77</v>
      </c>
      <c r="C1787" s="152">
        <v>0</v>
      </c>
      <c r="D1787" s="167">
        <v>0</v>
      </c>
    </row>
    <row r="1788" spans="1:4" s="136" customFormat="1" ht="20.25" x14ac:dyDescent="0.2">
      <c r="A1788" s="159">
        <v>412900</v>
      </c>
      <c r="B1788" s="160" t="s">
        <v>78</v>
      </c>
      <c r="C1788" s="152">
        <v>9000</v>
      </c>
      <c r="D1788" s="167">
        <v>0</v>
      </c>
    </row>
    <row r="1789" spans="1:4" s="136" customFormat="1" ht="20.25" x14ac:dyDescent="0.2">
      <c r="A1789" s="159">
        <v>412900</v>
      </c>
      <c r="B1789" s="160" t="s">
        <v>80</v>
      </c>
      <c r="C1789" s="152">
        <v>3000</v>
      </c>
      <c r="D1789" s="167">
        <v>0</v>
      </c>
    </row>
    <row r="1790" spans="1:4" s="136" customFormat="1" ht="20.25" x14ac:dyDescent="0.2">
      <c r="A1790" s="175">
        <v>510000</v>
      </c>
      <c r="B1790" s="168" t="s">
        <v>243</v>
      </c>
      <c r="C1790" s="176">
        <f>C1791+0</f>
        <v>20000</v>
      </c>
      <c r="D1790" s="176">
        <f t="shared" ref="D1790" si="351">D1791</f>
        <v>0</v>
      </c>
    </row>
    <row r="1791" spans="1:4" s="136" customFormat="1" ht="20.25" x14ac:dyDescent="0.2">
      <c r="A1791" s="175">
        <v>511000</v>
      </c>
      <c r="B1791" s="168" t="s">
        <v>244</v>
      </c>
      <c r="C1791" s="176">
        <f>SUM(C1792:C1792)</f>
        <v>20000</v>
      </c>
      <c r="D1791" s="176">
        <f>SUM(D1792:D1792)</f>
        <v>0</v>
      </c>
    </row>
    <row r="1792" spans="1:4" s="136" customFormat="1" ht="20.25" x14ac:dyDescent="0.2">
      <c r="A1792" s="159">
        <v>511300</v>
      </c>
      <c r="B1792" s="160" t="s">
        <v>247</v>
      </c>
      <c r="C1792" s="152">
        <v>20000</v>
      </c>
      <c r="D1792" s="167">
        <v>0</v>
      </c>
    </row>
    <row r="1793" spans="1:4" s="177" customFormat="1" ht="20.25" x14ac:dyDescent="0.2">
      <c r="A1793" s="175">
        <v>630000</v>
      </c>
      <c r="B1793" s="168" t="s">
        <v>277</v>
      </c>
      <c r="C1793" s="176">
        <f>0+C1794</f>
        <v>100000</v>
      </c>
      <c r="D1793" s="176">
        <f>0+D1794</f>
        <v>0</v>
      </c>
    </row>
    <row r="1794" spans="1:4" s="177" customFormat="1" ht="20.25" x14ac:dyDescent="0.2">
      <c r="A1794" s="175">
        <v>638000</v>
      </c>
      <c r="B1794" s="168" t="s">
        <v>284</v>
      </c>
      <c r="C1794" s="176">
        <f t="shared" ref="C1794" si="352">C1795</f>
        <v>100000</v>
      </c>
      <c r="D1794" s="176">
        <f t="shared" ref="D1794" si="353">D1795</f>
        <v>0</v>
      </c>
    </row>
    <row r="1795" spans="1:4" s="136" customFormat="1" ht="20.25" x14ac:dyDescent="0.2">
      <c r="A1795" s="159">
        <v>638100</v>
      </c>
      <c r="B1795" s="160" t="s">
        <v>285</v>
      </c>
      <c r="C1795" s="152">
        <v>100000</v>
      </c>
      <c r="D1795" s="167">
        <v>0</v>
      </c>
    </row>
    <row r="1796" spans="1:4" s="136" customFormat="1" ht="20.25" x14ac:dyDescent="0.2">
      <c r="A1796" s="181"/>
      <c r="B1796" s="172" t="s">
        <v>294</v>
      </c>
      <c r="C1796" s="178">
        <f>C1773+C1790+C1793</f>
        <v>5105200</v>
      </c>
      <c r="D1796" s="178">
        <f>D1773+D1790+D1793</f>
        <v>0</v>
      </c>
    </row>
    <row r="1797" spans="1:4" s="136" customFormat="1" ht="20.25" x14ac:dyDescent="0.2">
      <c r="A1797" s="182"/>
      <c r="B1797" s="154"/>
      <c r="C1797" s="158"/>
      <c r="D1797" s="158"/>
    </row>
    <row r="1798" spans="1:4" s="136" customFormat="1" ht="20.25" x14ac:dyDescent="0.2">
      <c r="A1798" s="157"/>
      <c r="B1798" s="154"/>
      <c r="C1798" s="152"/>
      <c r="D1798" s="152"/>
    </row>
    <row r="1799" spans="1:4" s="136" customFormat="1" ht="20.25" x14ac:dyDescent="0.2">
      <c r="A1799" s="159" t="s">
        <v>393</v>
      </c>
      <c r="B1799" s="168"/>
      <c r="C1799" s="152"/>
      <c r="D1799" s="152"/>
    </row>
    <row r="1800" spans="1:4" s="136" customFormat="1" ht="20.25" x14ac:dyDescent="0.2">
      <c r="A1800" s="159" t="s">
        <v>377</v>
      </c>
      <c r="B1800" s="168"/>
      <c r="C1800" s="152"/>
      <c r="D1800" s="152"/>
    </row>
    <row r="1801" spans="1:4" s="136" customFormat="1" ht="20.25" x14ac:dyDescent="0.2">
      <c r="A1801" s="159" t="s">
        <v>394</v>
      </c>
      <c r="B1801" s="168"/>
      <c r="C1801" s="152"/>
      <c r="D1801" s="152"/>
    </row>
    <row r="1802" spans="1:4" s="136" customFormat="1" ht="20.25" x14ac:dyDescent="0.2">
      <c r="A1802" s="159" t="s">
        <v>293</v>
      </c>
      <c r="B1802" s="168"/>
      <c r="C1802" s="152"/>
      <c r="D1802" s="152"/>
    </row>
    <row r="1803" spans="1:4" s="136" customFormat="1" ht="20.25" x14ac:dyDescent="0.2">
      <c r="A1803" s="159"/>
      <c r="B1803" s="161"/>
      <c r="C1803" s="158"/>
      <c r="D1803" s="158"/>
    </row>
    <row r="1804" spans="1:4" s="136" customFormat="1" ht="20.25" x14ac:dyDescent="0.2">
      <c r="A1804" s="175">
        <v>410000</v>
      </c>
      <c r="B1804" s="163" t="s">
        <v>44</v>
      </c>
      <c r="C1804" s="176">
        <f>C1805+C1810+C1819</f>
        <v>1983100</v>
      </c>
      <c r="D1804" s="176">
        <f>D1805+D1810+D1819</f>
        <v>0</v>
      </c>
    </row>
    <row r="1805" spans="1:4" s="136" customFormat="1" ht="20.25" x14ac:dyDescent="0.2">
      <c r="A1805" s="175">
        <v>411000</v>
      </c>
      <c r="B1805" s="163" t="s">
        <v>45</v>
      </c>
      <c r="C1805" s="176">
        <f t="shared" ref="C1805" si="354">SUM(C1806:C1809)</f>
        <v>1794400</v>
      </c>
      <c r="D1805" s="176">
        <f>SUM(D1806:D1809)</f>
        <v>0</v>
      </c>
    </row>
    <row r="1806" spans="1:4" s="136" customFormat="1" ht="20.25" x14ac:dyDescent="0.2">
      <c r="A1806" s="159">
        <v>411100</v>
      </c>
      <c r="B1806" s="160" t="s">
        <v>46</v>
      </c>
      <c r="C1806" s="152">
        <f>1580000+92000+2900</f>
        <v>1674900</v>
      </c>
      <c r="D1806" s="167">
        <v>0</v>
      </c>
    </row>
    <row r="1807" spans="1:4" s="136" customFormat="1" ht="20.25" x14ac:dyDescent="0.2">
      <c r="A1807" s="159">
        <v>411200</v>
      </c>
      <c r="B1807" s="160" t="s">
        <v>47</v>
      </c>
      <c r="C1807" s="152">
        <v>88000</v>
      </c>
      <c r="D1807" s="167">
        <v>0</v>
      </c>
    </row>
    <row r="1808" spans="1:4" s="136" customFormat="1" ht="40.5" x14ac:dyDescent="0.2">
      <c r="A1808" s="159">
        <v>411300</v>
      </c>
      <c r="B1808" s="160" t="s">
        <v>48</v>
      </c>
      <c r="C1808" s="152">
        <v>9500</v>
      </c>
      <c r="D1808" s="167">
        <v>0</v>
      </c>
    </row>
    <row r="1809" spans="1:4" s="136" customFormat="1" ht="20.25" x14ac:dyDescent="0.2">
      <c r="A1809" s="159">
        <v>411400</v>
      </c>
      <c r="B1809" s="160" t="s">
        <v>49</v>
      </c>
      <c r="C1809" s="152">
        <v>22000</v>
      </c>
      <c r="D1809" s="167">
        <v>0</v>
      </c>
    </row>
    <row r="1810" spans="1:4" s="136" customFormat="1" ht="20.25" x14ac:dyDescent="0.2">
      <c r="A1810" s="175">
        <v>412000</v>
      </c>
      <c r="B1810" s="168" t="s">
        <v>50</v>
      </c>
      <c r="C1810" s="176">
        <f>SUM(C1811:C1818)</f>
        <v>188500</v>
      </c>
      <c r="D1810" s="176">
        <f>SUM(D1811:D1818)</f>
        <v>0</v>
      </c>
    </row>
    <row r="1811" spans="1:4" s="136" customFormat="1" ht="20.25" x14ac:dyDescent="0.2">
      <c r="A1811" s="159">
        <v>412200</v>
      </c>
      <c r="B1811" s="160" t="s">
        <v>52</v>
      </c>
      <c r="C1811" s="152">
        <v>51000</v>
      </c>
      <c r="D1811" s="167">
        <v>0</v>
      </c>
    </row>
    <row r="1812" spans="1:4" s="136" customFormat="1" ht="20.25" x14ac:dyDescent="0.2">
      <c r="A1812" s="159">
        <v>412300</v>
      </c>
      <c r="B1812" s="160" t="s">
        <v>53</v>
      </c>
      <c r="C1812" s="152">
        <v>11000</v>
      </c>
      <c r="D1812" s="167">
        <v>0</v>
      </c>
    </row>
    <row r="1813" spans="1:4" s="136" customFormat="1" ht="20.25" x14ac:dyDescent="0.2">
      <c r="A1813" s="159">
        <v>412500</v>
      </c>
      <c r="B1813" s="160" t="s">
        <v>57</v>
      </c>
      <c r="C1813" s="152">
        <v>8000</v>
      </c>
      <c r="D1813" s="167">
        <v>0</v>
      </c>
    </row>
    <row r="1814" spans="1:4" s="136" customFormat="1" ht="20.25" x14ac:dyDescent="0.2">
      <c r="A1814" s="159">
        <v>412600</v>
      </c>
      <c r="B1814" s="160" t="s">
        <v>58</v>
      </c>
      <c r="C1814" s="152">
        <v>10000</v>
      </c>
      <c r="D1814" s="167">
        <v>0</v>
      </c>
    </row>
    <row r="1815" spans="1:4" s="136" customFormat="1" ht="20.25" x14ac:dyDescent="0.2">
      <c r="A1815" s="159">
        <v>412700</v>
      </c>
      <c r="B1815" s="160" t="s">
        <v>60</v>
      </c>
      <c r="C1815" s="152">
        <v>102000</v>
      </c>
      <c r="D1815" s="167">
        <v>0</v>
      </c>
    </row>
    <row r="1816" spans="1:4" s="136" customFormat="1" ht="20.25" x14ac:dyDescent="0.2">
      <c r="A1816" s="159">
        <v>412900</v>
      </c>
      <c r="B1816" s="169" t="s">
        <v>75</v>
      </c>
      <c r="C1816" s="152">
        <v>2000</v>
      </c>
      <c r="D1816" s="167">
        <v>0</v>
      </c>
    </row>
    <row r="1817" spans="1:4" s="136" customFormat="1" ht="20.25" x14ac:dyDescent="0.2">
      <c r="A1817" s="159">
        <v>412900</v>
      </c>
      <c r="B1817" s="169" t="s">
        <v>78</v>
      </c>
      <c r="C1817" s="152">
        <v>3000</v>
      </c>
      <c r="D1817" s="167">
        <v>0</v>
      </c>
    </row>
    <row r="1818" spans="1:4" s="136" customFormat="1" ht="20.25" x14ac:dyDescent="0.2">
      <c r="A1818" s="159">
        <v>412900</v>
      </c>
      <c r="B1818" s="169" t="s">
        <v>80</v>
      </c>
      <c r="C1818" s="152">
        <v>1500</v>
      </c>
      <c r="D1818" s="167">
        <v>0</v>
      </c>
    </row>
    <row r="1819" spans="1:4" s="177" customFormat="1" ht="20.25" x14ac:dyDescent="0.2">
      <c r="A1819" s="175">
        <v>413000</v>
      </c>
      <c r="B1819" s="168" t="s">
        <v>97</v>
      </c>
      <c r="C1819" s="176">
        <f t="shared" ref="C1819" si="355">C1820</f>
        <v>200</v>
      </c>
      <c r="D1819" s="176">
        <f t="shared" ref="D1819" si="356">D1820</f>
        <v>0</v>
      </c>
    </row>
    <row r="1820" spans="1:4" s="136" customFormat="1" ht="20.25" x14ac:dyDescent="0.2">
      <c r="A1820" s="159">
        <v>413900</v>
      </c>
      <c r="B1820" s="160" t="s">
        <v>106</v>
      </c>
      <c r="C1820" s="152">
        <v>200</v>
      </c>
      <c r="D1820" s="167">
        <v>0</v>
      </c>
    </row>
    <row r="1821" spans="1:4" s="136" customFormat="1" ht="20.25" x14ac:dyDescent="0.2">
      <c r="A1821" s="175">
        <v>510000</v>
      </c>
      <c r="B1821" s="168" t="s">
        <v>243</v>
      </c>
      <c r="C1821" s="176">
        <f>C1822+C1826</f>
        <v>16000</v>
      </c>
      <c r="D1821" s="176">
        <f>D1822+D1826</f>
        <v>0</v>
      </c>
    </row>
    <row r="1822" spans="1:4" s="136" customFormat="1" ht="20.25" x14ac:dyDescent="0.2">
      <c r="A1822" s="175">
        <v>511000</v>
      </c>
      <c r="B1822" s="168" t="s">
        <v>244</v>
      </c>
      <c r="C1822" s="176">
        <f>SUM(C1823:C1825)</f>
        <v>15000</v>
      </c>
      <c r="D1822" s="176">
        <f>SUM(D1823:D1825)</f>
        <v>0</v>
      </c>
    </row>
    <row r="1823" spans="1:4" s="136" customFormat="1" ht="20.25" x14ac:dyDescent="0.2">
      <c r="A1823" s="179">
        <v>511100</v>
      </c>
      <c r="B1823" s="160" t="s">
        <v>245</v>
      </c>
      <c r="C1823" s="152">
        <v>0</v>
      </c>
      <c r="D1823" s="167">
        <v>0</v>
      </c>
    </row>
    <row r="1824" spans="1:4" s="136" customFormat="1" ht="20.25" x14ac:dyDescent="0.2">
      <c r="A1824" s="159">
        <v>511300</v>
      </c>
      <c r="B1824" s="160" t="s">
        <v>247</v>
      </c>
      <c r="C1824" s="152">
        <v>15000</v>
      </c>
      <c r="D1824" s="167">
        <v>0</v>
      </c>
    </row>
    <row r="1825" spans="1:4" s="136" customFormat="1" ht="20.25" x14ac:dyDescent="0.2">
      <c r="A1825" s="159">
        <v>511700</v>
      </c>
      <c r="B1825" s="160" t="s">
        <v>250</v>
      </c>
      <c r="C1825" s="152">
        <v>0</v>
      </c>
      <c r="D1825" s="167">
        <v>0</v>
      </c>
    </row>
    <row r="1826" spans="1:4" s="177" customFormat="1" ht="20.25" x14ac:dyDescent="0.2">
      <c r="A1826" s="175">
        <v>516000</v>
      </c>
      <c r="B1826" s="168" t="s">
        <v>256</v>
      </c>
      <c r="C1826" s="176">
        <f t="shared" ref="C1826" si="357">C1827</f>
        <v>1000</v>
      </c>
      <c r="D1826" s="176">
        <f t="shared" ref="D1826" si="358">D1827</f>
        <v>0</v>
      </c>
    </row>
    <row r="1827" spans="1:4" s="136" customFormat="1" ht="20.25" x14ac:dyDescent="0.2">
      <c r="A1827" s="159">
        <v>516100</v>
      </c>
      <c r="B1827" s="160" t="s">
        <v>256</v>
      </c>
      <c r="C1827" s="152">
        <v>1000</v>
      </c>
      <c r="D1827" s="167">
        <v>0</v>
      </c>
    </row>
    <row r="1828" spans="1:4" s="177" customFormat="1" ht="20.25" x14ac:dyDescent="0.2">
      <c r="A1828" s="175">
        <v>630000</v>
      </c>
      <c r="B1828" s="168" t="s">
        <v>277</v>
      </c>
      <c r="C1828" s="176">
        <f>0+C1829</f>
        <v>10000</v>
      </c>
      <c r="D1828" s="176">
        <f>0+D1829</f>
        <v>0</v>
      </c>
    </row>
    <row r="1829" spans="1:4" s="177" customFormat="1" ht="20.25" x14ac:dyDescent="0.2">
      <c r="A1829" s="175">
        <v>638000</v>
      </c>
      <c r="B1829" s="168" t="s">
        <v>284</v>
      </c>
      <c r="C1829" s="176">
        <f t="shared" ref="C1829" si="359">C1830</f>
        <v>10000</v>
      </c>
      <c r="D1829" s="176">
        <f t="shared" ref="D1829" si="360">D1830</f>
        <v>0</v>
      </c>
    </row>
    <row r="1830" spans="1:4" s="136" customFormat="1" ht="20.25" x14ac:dyDescent="0.2">
      <c r="A1830" s="159">
        <v>638100</v>
      </c>
      <c r="B1830" s="160" t="s">
        <v>285</v>
      </c>
      <c r="C1830" s="152">
        <v>10000</v>
      </c>
      <c r="D1830" s="167">
        <v>0</v>
      </c>
    </row>
    <row r="1831" spans="1:4" s="136" customFormat="1" ht="20.25" x14ac:dyDescent="0.2">
      <c r="A1831" s="181"/>
      <c r="B1831" s="172" t="s">
        <v>294</v>
      </c>
      <c r="C1831" s="178">
        <f>C1804+C1821+C1828</f>
        <v>2009100</v>
      </c>
      <c r="D1831" s="178">
        <f>D1804+D1821+D1828</f>
        <v>0</v>
      </c>
    </row>
    <row r="1832" spans="1:4" s="136" customFormat="1" ht="20.25" x14ac:dyDescent="0.2">
      <c r="A1832" s="182"/>
      <c r="B1832" s="154"/>
      <c r="C1832" s="158"/>
      <c r="D1832" s="158"/>
    </row>
    <row r="1833" spans="1:4" s="136" customFormat="1" ht="20.25" x14ac:dyDescent="0.2">
      <c r="A1833" s="157"/>
      <c r="B1833" s="154"/>
      <c r="C1833" s="152"/>
      <c r="D1833" s="152"/>
    </row>
    <row r="1834" spans="1:4" s="136" customFormat="1" ht="20.25" x14ac:dyDescent="0.2">
      <c r="A1834" s="159" t="s">
        <v>395</v>
      </c>
      <c r="B1834" s="168"/>
      <c r="C1834" s="152"/>
      <c r="D1834" s="152"/>
    </row>
    <row r="1835" spans="1:4" s="136" customFormat="1" ht="20.25" x14ac:dyDescent="0.2">
      <c r="A1835" s="159" t="s">
        <v>377</v>
      </c>
      <c r="B1835" s="168"/>
      <c r="C1835" s="152"/>
      <c r="D1835" s="152"/>
    </row>
    <row r="1836" spans="1:4" s="136" customFormat="1" ht="20.25" x14ac:dyDescent="0.2">
      <c r="A1836" s="159" t="s">
        <v>396</v>
      </c>
      <c r="B1836" s="168"/>
      <c r="C1836" s="152"/>
      <c r="D1836" s="152"/>
    </row>
    <row r="1837" spans="1:4" s="136" customFormat="1" ht="20.25" x14ac:dyDescent="0.2">
      <c r="A1837" s="159" t="s">
        <v>293</v>
      </c>
      <c r="B1837" s="168"/>
      <c r="C1837" s="152"/>
      <c r="D1837" s="152"/>
    </row>
    <row r="1838" spans="1:4" s="136" customFormat="1" ht="20.25" x14ac:dyDescent="0.2">
      <c r="A1838" s="159"/>
      <c r="B1838" s="161"/>
      <c r="C1838" s="158"/>
      <c r="D1838" s="158"/>
    </row>
    <row r="1839" spans="1:4" s="136" customFormat="1" ht="20.25" x14ac:dyDescent="0.2">
      <c r="A1839" s="175">
        <v>410000</v>
      </c>
      <c r="B1839" s="163" t="s">
        <v>44</v>
      </c>
      <c r="C1839" s="176">
        <f t="shared" ref="C1839" si="361">C1840+C1845</f>
        <v>2568700</v>
      </c>
      <c r="D1839" s="176">
        <f t="shared" ref="D1839" si="362">D1840+D1845</f>
        <v>0</v>
      </c>
    </row>
    <row r="1840" spans="1:4" s="136" customFormat="1" ht="20.25" x14ac:dyDescent="0.2">
      <c r="A1840" s="175">
        <v>411000</v>
      </c>
      <c r="B1840" s="163" t="s">
        <v>45</v>
      </c>
      <c r="C1840" s="176">
        <f t="shared" ref="C1840" si="363">SUM(C1841:C1844)</f>
        <v>2336700</v>
      </c>
      <c r="D1840" s="176">
        <f t="shared" ref="D1840" si="364">SUM(D1841:D1844)</f>
        <v>0</v>
      </c>
    </row>
    <row r="1841" spans="1:4" s="136" customFormat="1" ht="20.25" x14ac:dyDescent="0.2">
      <c r="A1841" s="159">
        <v>411100</v>
      </c>
      <c r="B1841" s="160" t="s">
        <v>46</v>
      </c>
      <c r="C1841" s="152">
        <f>2010000+156100+2400</f>
        <v>2168500</v>
      </c>
      <c r="D1841" s="167">
        <v>0</v>
      </c>
    </row>
    <row r="1842" spans="1:4" s="136" customFormat="1" ht="20.25" x14ac:dyDescent="0.2">
      <c r="A1842" s="159">
        <v>411200</v>
      </c>
      <c r="B1842" s="160" t="s">
        <v>47</v>
      </c>
      <c r="C1842" s="152">
        <v>110000</v>
      </c>
      <c r="D1842" s="167">
        <v>0</v>
      </c>
    </row>
    <row r="1843" spans="1:4" s="136" customFormat="1" ht="40.5" x14ac:dyDescent="0.2">
      <c r="A1843" s="159">
        <v>411300</v>
      </c>
      <c r="B1843" s="160" t="s">
        <v>48</v>
      </c>
      <c r="C1843" s="152">
        <v>45300</v>
      </c>
      <c r="D1843" s="167">
        <v>0</v>
      </c>
    </row>
    <row r="1844" spans="1:4" s="136" customFormat="1" ht="20.25" x14ac:dyDescent="0.2">
      <c r="A1844" s="159">
        <v>411400</v>
      </c>
      <c r="B1844" s="160" t="s">
        <v>49</v>
      </c>
      <c r="C1844" s="152">
        <v>12900</v>
      </c>
      <c r="D1844" s="167">
        <v>0</v>
      </c>
    </row>
    <row r="1845" spans="1:4" s="136" customFormat="1" ht="20.25" x14ac:dyDescent="0.2">
      <c r="A1845" s="175">
        <v>412000</v>
      </c>
      <c r="B1845" s="168" t="s">
        <v>50</v>
      </c>
      <c r="C1845" s="176">
        <f>SUM(C1846:C1854)</f>
        <v>232000</v>
      </c>
      <c r="D1845" s="176">
        <f>SUM(D1846:D1854)</f>
        <v>0</v>
      </c>
    </row>
    <row r="1846" spans="1:4" s="136" customFormat="1" ht="20.25" x14ac:dyDescent="0.2">
      <c r="A1846" s="159">
        <v>412200</v>
      </c>
      <c r="B1846" s="160" t="s">
        <v>52</v>
      </c>
      <c r="C1846" s="152">
        <v>52500</v>
      </c>
      <c r="D1846" s="167">
        <v>0</v>
      </c>
    </row>
    <row r="1847" spans="1:4" s="136" customFormat="1" ht="20.25" x14ac:dyDescent="0.2">
      <c r="A1847" s="159">
        <v>412300</v>
      </c>
      <c r="B1847" s="160" t="s">
        <v>53</v>
      </c>
      <c r="C1847" s="152">
        <v>20000</v>
      </c>
      <c r="D1847" s="167">
        <v>0</v>
      </c>
    </row>
    <row r="1848" spans="1:4" s="136" customFormat="1" ht="20.25" x14ac:dyDescent="0.2">
      <c r="A1848" s="159">
        <v>412500</v>
      </c>
      <c r="B1848" s="160" t="s">
        <v>57</v>
      </c>
      <c r="C1848" s="152">
        <v>11000</v>
      </c>
      <c r="D1848" s="167">
        <v>0</v>
      </c>
    </row>
    <row r="1849" spans="1:4" s="136" customFormat="1" ht="20.25" x14ac:dyDescent="0.2">
      <c r="A1849" s="159">
        <v>412600</v>
      </c>
      <c r="B1849" s="160" t="s">
        <v>58</v>
      </c>
      <c r="C1849" s="152">
        <v>17000</v>
      </c>
      <c r="D1849" s="167">
        <v>0</v>
      </c>
    </row>
    <row r="1850" spans="1:4" s="136" customFormat="1" ht="20.25" x14ac:dyDescent="0.2">
      <c r="A1850" s="159">
        <v>412700</v>
      </c>
      <c r="B1850" s="160" t="s">
        <v>60</v>
      </c>
      <c r="C1850" s="152">
        <v>122000</v>
      </c>
      <c r="D1850" s="167">
        <v>0</v>
      </c>
    </row>
    <row r="1851" spans="1:4" s="136" customFormat="1" ht="20.25" x14ac:dyDescent="0.2">
      <c r="A1851" s="159">
        <v>412900</v>
      </c>
      <c r="B1851" s="169" t="s">
        <v>75</v>
      </c>
      <c r="C1851" s="152">
        <v>2500</v>
      </c>
      <c r="D1851" s="167">
        <v>0</v>
      </c>
    </row>
    <row r="1852" spans="1:4" s="136" customFormat="1" ht="20.25" x14ac:dyDescent="0.2">
      <c r="A1852" s="159">
        <v>412900</v>
      </c>
      <c r="B1852" s="169" t="s">
        <v>77</v>
      </c>
      <c r="C1852" s="152">
        <v>2000</v>
      </c>
      <c r="D1852" s="167">
        <v>0</v>
      </c>
    </row>
    <row r="1853" spans="1:4" s="136" customFormat="1" ht="20.25" x14ac:dyDescent="0.2">
      <c r="A1853" s="159">
        <v>412900</v>
      </c>
      <c r="B1853" s="169" t="s">
        <v>78</v>
      </c>
      <c r="C1853" s="152">
        <v>4000</v>
      </c>
      <c r="D1853" s="167">
        <v>0</v>
      </c>
    </row>
    <row r="1854" spans="1:4" s="136" customFormat="1" ht="20.25" x14ac:dyDescent="0.2">
      <c r="A1854" s="159">
        <v>412900</v>
      </c>
      <c r="B1854" s="160" t="s">
        <v>80</v>
      </c>
      <c r="C1854" s="152">
        <v>1000</v>
      </c>
      <c r="D1854" s="167">
        <v>0</v>
      </c>
    </row>
    <row r="1855" spans="1:4" s="177" customFormat="1" ht="20.25" x14ac:dyDescent="0.2">
      <c r="A1855" s="175">
        <v>510000</v>
      </c>
      <c r="B1855" s="168" t="s">
        <v>243</v>
      </c>
      <c r="C1855" s="176">
        <f>C1856+0+0</f>
        <v>20000</v>
      </c>
      <c r="D1855" s="176">
        <f>D1856+0+0</f>
        <v>0</v>
      </c>
    </row>
    <row r="1856" spans="1:4" s="177" customFormat="1" ht="20.25" x14ac:dyDescent="0.2">
      <c r="A1856" s="175">
        <v>511000</v>
      </c>
      <c r="B1856" s="168" t="s">
        <v>244</v>
      </c>
      <c r="C1856" s="176">
        <f>0+C1857</f>
        <v>20000</v>
      </c>
      <c r="D1856" s="176">
        <f>0+D1857</f>
        <v>0</v>
      </c>
    </row>
    <row r="1857" spans="1:4" s="136" customFormat="1" ht="20.25" x14ac:dyDescent="0.2">
      <c r="A1857" s="159">
        <v>511300</v>
      </c>
      <c r="B1857" s="160" t="s">
        <v>247</v>
      </c>
      <c r="C1857" s="152">
        <v>20000</v>
      </c>
      <c r="D1857" s="167">
        <v>0</v>
      </c>
    </row>
    <row r="1858" spans="1:4" s="177" customFormat="1" ht="20.25" x14ac:dyDescent="0.2">
      <c r="A1858" s="175">
        <v>630000</v>
      </c>
      <c r="B1858" s="168" t="s">
        <v>277</v>
      </c>
      <c r="C1858" s="176">
        <f>0+C1859</f>
        <v>50000</v>
      </c>
      <c r="D1858" s="176">
        <f>0+D1859</f>
        <v>0</v>
      </c>
    </row>
    <row r="1859" spans="1:4" s="177" customFormat="1" ht="20.25" x14ac:dyDescent="0.2">
      <c r="A1859" s="175">
        <v>638000</v>
      </c>
      <c r="B1859" s="168" t="s">
        <v>284</v>
      </c>
      <c r="C1859" s="176">
        <f t="shared" ref="C1859" si="365">C1860</f>
        <v>50000</v>
      </c>
      <c r="D1859" s="176">
        <f>D1860</f>
        <v>0</v>
      </c>
    </row>
    <row r="1860" spans="1:4" s="136" customFormat="1" ht="20.25" x14ac:dyDescent="0.2">
      <c r="A1860" s="159">
        <v>638100</v>
      </c>
      <c r="B1860" s="160" t="s">
        <v>285</v>
      </c>
      <c r="C1860" s="152">
        <v>50000</v>
      </c>
      <c r="D1860" s="167">
        <v>0</v>
      </c>
    </row>
    <row r="1861" spans="1:4" s="136" customFormat="1" ht="20.25" x14ac:dyDescent="0.2">
      <c r="A1861" s="181"/>
      <c r="B1861" s="172" t="s">
        <v>294</v>
      </c>
      <c r="C1861" s="178">
        <f>C1839+C1855+C1858</f>
        <v>2638700</v>
      </c>
      <c r="D1861" s="178">
        <f>D1839+D1855+D1858</f>
        <v>0</v>
      </c>
    </row>
    <row r="1862" spans="1:4" s="136" customFormat="1" ht="20.25" x14ac:dyDescent="0.2">
      <c r="A1862" s="182"/>
      <c r="B1862" s="154"/>
      <c r="C1862" s="158"/>
      <c r="D1862" s="158"/>
    </row>
    <row r="1863" spans="1:4" s="136" customFormat="1" ht="20.25" x14ac:dyDescent="0.2">
      <c r="A1863" s="157"/>
      <c r="B1863" s="154"/>
      <c r="C1863" s="152"/>
      <c r="D1863" s="152"/>
    </row>
    <row r="1864" spans="1:4" s="136" customFormat="1" ht="20.25" x14ac:dyDescent="0.2">
      <c r="A1864" s="159" t="s">
        <v>397</v>
      </c>
      <c r="B1864" s="168"/>
      <c r="C1864" s="152"/>
      <c r="D1864" s="152"/>
    </row>
    <row r="1865" spans="1:4" s="136" customFormat="1" ht="20.25" x14ac:dyDescent="0.2">
      <c r="A1865" s="159" t="s">
        <v>377</v>
      </c>
      <c r="B1865" s="168"/>
      <c r="C1865" s="152"/>
      <c r="D1865" s="152"/>
    </row>
    <row r="1866" spans="1:4" s="136" customFormat="1" ht="20.25" x14ac:dyDescent="0.2">
      <c r="A1866" s="159" t="s">
        <v>398</v>
      </c>
      <c r="B1866" s="168"/>
      <c r="C1866" s="152"/>
      <c r="D1866" s="152"/>
    </row>
    <row r="1867" spans="1:4" s="136" customFormat="1" ht="20.25" x14ac:dyDescent="0.2">
      <c r="A1867" s="159" t="s">
        <v>293</v>
      </c>
      <c r="B1867" s="168"/>
      <c r="C1867" s="152"/>
      <c r="D1867" s="152"/>
    </row>
    <row r="1868" spans="1:4" s="136" customFormat="1" ht="20.25" x14ac:dyDescent="0.2">
      <c r="A1868" s="159"/>
      <c r="B1868" s="161"/>
      <c r="C1868" s="158"/>
      <c r="D1868" s="158"/>
    </row>
    <row r="1869" spans="1:4" s="136" customFormat="1" ht="20.25" x14ac:dyDescent="0.2">
      <c r="A1869" s="175">
        <v>410000</v>
      </c>
      <c r="B1869" s="163" t="s">
        <v>44</v>
      </c>
      <c r="C1869" s="176">
        <f t="shared" ref="C1869" si="366">C1870+C1875</f>
        <v>2138200</v>
      </c>
      <c r="D1869" s="176">
        <f>D1870+D1875</f>
        <v>0</v>
      </c>
    </row>
    <row r="1870" spans="1:4" s="136" customFormat="1" ht="20.25" x14ac:dyDescent="0.2">
      <c r="A1870" s="175">
        <v>411000</v>
      </c>
      <c r="B1870" s="163" t="s">
        <v>45</v>
      </c>
      <c r="C1870" s="176">
        <f t="shared" ref="C1870" si="367">SUM(C1871:C1874)</f>
        <v>1828200</v>
      </c>
      <c r="D1870" s="176">
        <f>SUM(D1871:D1874)</f>
        <v>0</v>
      </c>
    </row>
    <row r="1871" spans="1:4" s="136" customFormat="1" ht="20.25" x14ac:dyDescent="0.2">
      <c r="A1871" s="159">
        <v>411100</v>
      </c>
      <c r="B1871" s="160" t="s">
        <v>46</v>
      </c>
      <c r="C1871" s="152">
        <f>1623000+84000+1200</f>
        <v>1708200</v>
      </c>
      <c r="D1871" s="167">
        <v>0</v>
      </c>
    </row>
    <row r="1872" spans="1:4" s="136" customFormat="1" ht="20.25" x14ac:dyDescent="0.2">
      <c r="A1872" s="159">
        <v>411200</v>
      </c>
      <c r="B1872" s="160" t="s">
        <v>47</v>
      </c>
      <c r="C1872" s="152">
        <v>98000</v>
      </c>
      <c r="D1872" s="167">
        <v>0</v>
      </c>
    </row>
    <row r="1873" spans="1:4" s="136" customFormat="1" ht="40.5" x14ac:dyDescent="0.2">
      <c r="A1873" s="159">
        <v>411300</v>
      </c>
      <c r="B1873" s="160" t="s">
        <v>48</v>
      </c>
      <c r="C1873" s="152">
        <v>12000</v>
      </c>
      <c r="D1873" s="167">
        <v>0</v>
      </c>
    </row>
    <row r="1874" spans="1:4" s="136" customFormat="1" ht="20.25" x14ac:dyDescent="0.2">
      <c r="A1874" s="159">
        <v>411400</v>
      </c>
      <c r="B1874" s="160" t="s">
        <v>49</v>
      </c>
      <c r="C1874" s="152">
        <v>10000</v>
      </c>
      <c r="D1874" s="167">
        <v>0</v>
      </c>
    </row>
    <row r="1875" spans="1:4" s="136" customFormat="1" ht="20.25" x14ac:dyDescent="0.2">
      <c r="A1875" s="175">
        <v>412000</v>
      </c>
      <c r="B1875" s="168" t="s">
        <v>50</v>
      </c>
      <c r="C1875" s="176">
        <f>SUM(C1876:C1884)</f>
        <v>310000</v>
      </c>
      <c r="D1875" s="176">
        <f>SUM(D1876:D1884)</f>
        <v>0</v>
      </c>
    </row>
    <row r="1876" spans="1:4" s="136" customFormat="1" ht="20.25" x14ac:dyDescent="0.2">
      <c r="A1876" s="159">
        <v>412200</v>
      </c>
      <c r="B1876" s="160" t="s">
        <v>52</v>
      </c>
      <c r="C1876" s="152">
        <v>120000</v>
      </c>
      <c r="D1876" s="167">
        <v>0</v>
      </c>
    </row>
    <row r="1877" spans="1:4" s="136" customFormat="1" ht="20.25" x14ac:dyDescent="0.2">
      <c r="A1877" s="159">
        <v>412300</v>
      </c>
      <c r="B1877" s="160" t="s">
        <v>53</v>
      </c>
      <c r="C1877" s="152">
        <v>18000</v>
      </c>
      <c r="D1877" s="167">
        <v>0</v>
      </c>
    </row>
    <row r="1878" spans="1:4" s="136" customFormat="1" ht="20.25" x14ac:dyDescent="0.2">
      <c r="A1878" s="159">
        <v>412500</v>
      </c>
      <c r="B1878" s="160" t="s">
        <v>57</v>
      </c>
      <c r="C1878" s="152">
        <v>8000</v>
      </c>
      <c r="D1878" s="167">
        <v>0</v>
      </c>
    </row>
    <row r="1879" spans="1:4" s="136" customFormat="1" ht="20.25" x14ac:dyDescent="0.2">
      <c r="A1879" s="159">
        <v>412600</v>
      </c>
      <c r="B1879" s="160" t="s">
        <v>58</v>
      </c>
      <c r="C1879" s="152">
        <v>22000</v>
      </c>
      <c r="D1879" s="167">
        <v>0</v>
      </c>
    </row>
    <row r="1880" spans="1:4" s="136" customFormat="1" ht="20.25" x14ac:dyDescent="0.2">
      <c r="A1880" s="159">
        <v>412700</v>
      </c>
      <c r="B1880" s="160" t="s">
        <v>60</v>
      </c>
      <c r="C1880" s="152">
        <v>135000</v>
      </c>
      <c r="D1880" s="167">
        <v>0</v>
      </c>
    </row>
    <row r="1881" spans="1:4" s="136" customFormat="1" ht="20.25" x14ac:dyDescent="0.2">
      <c r="A1881" s="159">
        <v>412900</v>
      </c>
      <c r="B1881" s="169" t="s">
        <v>75</v>
      </c>
      <c r="C1881" s="152">
        <v>1500</v>
      </c>
      <c r="D1881" s="167">
        <v>0</v>
      </c>
    </row>
    <row r="1882" spans="1:4" s="136" customFormat="1" ht="20.25" x14ac:dyDescent="0.2">
      <c r="A1882" s="159">
        <v>412900</v>
      </c>
      <c r="B1882" s="169" t="s">
        <v>77</v>
      </c>
      <c r="C1882" s="152">
        <v>2000</v>
      </c>
      <c r="D1882" s="167">
        <v>0</v>
      </c>
    </row>
    <row r="1883" spans="1:4" s="136" customFormat="1" ht="20.25" x14ac:dyDescent="0.2">
      <c r="A1883" s="159">
        <v>412900</v>
      </c>
      <c r="B1883" s="169" t="s">
        <v>78</v>
      </c>
      <c r="C1883" s="152">
        <v>3500</v>
      </c>
      <c r="D1883" s="167">
        <v>0</v>
      </c>
    </row>
    <row r="1884" spans="1:4" s="136" customFormat="1" ht="20.25" x14ac:dyDescent="0.2">
      <c r="A1884" s="159">
        <v>412900</v>
      </c>
      <c r="B1884" s="169" t="s">
        <v>80</v>
      </c>
      <c r="C1884" s="152">
        <v>0</v>
      </c>
      <c r="D1884" s="167">
        <v>0</v>
      </c>
    </row>
    <row r="1885" spans="1:4" s="136" customFormat="1" ht="20.25" x14ac:dyDescent="0.2">
      <c r="A1885" s="175">
        <v>510000</v>
      </c>
      <c r="B1885" s="168" t="s">
        <v>243</v>
      </c>
      <c r="C1885" s="176">
        <f t="shared" ref="C1885" si="368">C1886+C1888</f>
        <v>11500</v>
      </c>
      <c r="D1885" s="176">
        <f>D1886+D1888</f>
        <v>0</v>
      </c>
    </row>
    <row r="1886" spans="1:4" s="136" customFormat="1" ht="20.25" x14ac:dyDescent="0.2">
      <c r="A1886" s="175">
        <v>511000</v>
      </c>
      <c r="B1886" s="168" t="s">
        <v>244</v>
      </c>
      <c r="C1886" s="176">
        <f t="shared" ref="C1886" si="369">SUM(C1887:C1887)</f>
        <v>10000</v>
      </c>
      <c r="D1886" s="176">
        <f t="shared" ref="D1886" si="370">SUM(D1887:D1887)</f>
        <v>0</v>
      </c>
    </row>
    <row r="1887" spans="1:4" s="136" customFormat="1" ht="20.25" x14ac:dyDescent="0.2">
      <c r="A1887" s="159">
        <v>511300</v>
      </c>
      <c r="B1887" s="160" t="s">
        <v>247</v>
      </c>
      <c r="C1887" s="152">
        <v>10000</v>
      </c>
      <c r="D1887" s="167">
        <v>0</v>
      </c>
    </row>
    <row r="1888" spans="1:4" s="136" customFormat="1" ht="20.25" x14ac:dyDescent="0.2">
      <c r="A1888" s="175">
        <v>516000</v>
      </c>
      <c r="B1888" s="168" t="s">
        <v>256</v>
      </c>
      <c r="C1888" s="176">
        <f t="shared" ref="C1888" si="371">C1889</f>
        <v>1500</v>
      </c>
      <c r="D1888" s="176">
        <f t="shared" ref="D1888" si="372">D1889</f>
        <v>0</v>
      </c>
    </row>
    <row r="1889" spans="1:4" s="136" customFormat="1" ht="20.25" x14ac:dyDescent="0.2">
      <c r="A1889" s="159">
        <v>516100</v>
      </c>
      <c r="B1889" s="160" t="s">
        <v>256</v>
      </c>
      <c r="C1889" s="152">
        <v>1500</v>
      </c>
      <c r="D1889" s="167">
        <v>0</v>
      </c>
    </row>
    <row r="1890" spans="1:4" s="136" customFormat="1" ht="20.25" x14ac:dyDescent="0.2">
      <c r="A1890" s="181"/>
      <c r="B1890" s="172" t="s">
        <v>294</v>
      </c>
      <c r="C1890" s="178">
        <f>C1869+C1885+0</f>
        <v>2149700</v>
      </c>
      <c r="D1890" s="178">
        <f>D1869+D1885+0</f>
        <v>0</v>
      </c>
    </row>
    <row r="1891" spans="1:4" s="136" customFormat="1" ht="20.25" x14ac:dyDescent="0.2">
      <c r="A1891" s="182"/>
      <c r="B1891" s="154"/>
      <c r="C1891" s="158"/>
      <c r="D1891" s="158"/>
    </row>
    <row r="1892" spans="1:4" s="136" customFormat="1" ht="20.25" x14ac:dyDescent="0.2">
      <c r="A1892" s="157"/>
      <c r="B1892" s="154"/>
      <c r="C1892" s="152"/>
      <c r="D1892" s="152"/>
    </row>
    <row r="1893" spans="1:4" s="136" customFormat="1" ht="20.25" x14ac:dyDescent="0.2">
      <c r="A1893" s="159" t="s">
        <v>399</v>
      </c>
      <c r="B1893" s="168"/>
      <c r="C1893" s="152"/>
      <c r="D1893" s="152"/>
    </row>
    <row r="1894" spans="1:4" s="136" customFormat="1" ht="20.25" x14ac:dyDescent="0.2">
      <c r="A1894" s="159" t="s">
        <v>377</v>
      </c>
      <c r="B1894" s="168"/>
      <c r="C1894" s="152"/>
      <c r="D1894" s="152"/>
    </row>
    <row r="1895" spans="1:4" s="136" customFormat="1" ht="20.25" x14ac:dyDescent="0.2">
      <c r="A1895" s="159" t="s">
        <v>400</v>
      </c>
      <c r="B1895" s="168"/>
      <c r="C1895" s="152"/>
      <c r="D1895" s="152"/>
    </row>
    <row r="1896" spans="1:4" s="136" customFormat="1" ht="20.25" x14ac:dyDescent="0.2">
      <c r="A1896" s="159" t="s">
        <v>293</v>
      </c>
      <c r="B1896" s="168"/>
      <c r="C1896" s="152"/>
      <c r="D1896" s="152"/>
    </row>
    <row r="1897" spans="1:4" s="136" customFormat="1" ht="20.25" x14ac:dyDescent="0.2">
      <c r="A1897" s="159"/>
      <c r="B1897" s="161"/>
      <c r="C1897" s="158"/>
      <c r="D1897" s="158"/>
    </row>
    <row r="1898" spans="1:4" s="136" customFormat="1" ht="20.25" x14ac:dyDescent="0.2">
      <c r="A1898" s="175">
        <v>410000</v>
      </c>
      <c r="B1898" s="163" t="s">
        <v>44</v>
      </c>
      <c r="C1898" s="176">
        <f t="shared" ref="C1898" si="373">C1899+C1904</f>
        <v>1206500</v>
      </c>
      <c r="D1898" s="176">
        <f>D1899+D1904</f>
        <v>0</v>
      </c>
    </row>
    <row r="1899" spans="1:4" s="136" customFormat="1" ht="20.25" x14ac:dyDescent="0.2">
      <c r="A1899" s="175">
        <v>411000</v>
      </c>
      <c r="B1899" s="163" t="s">
        <v>45</v>
      </c>
      <c r="C1899" s="176">
        <f t="shared" ref="C1899" si="374">SUM(C1900:C1903)</f>
        <v>1051500</v>
      </c>
      <c r="D1899" s="176">
        <f>SUM(D1900:D1903)</f>
        <v>0</v>
      </c>
    </row>
    <row r="1900" spans="1:4" s="136" customFormat="1" ht="20.25" x14ac:dyDescent="0.2">
      <c r="A1900" s="159">
        <v>411100</v>
      </c>
      <c r="B1900" s="160" t="s">
        <v>46</v>
      </c>
      <c r="C1900" s="152">
        <f>900000+50500</f>
        <v>950500</v>
      </c>
      <c r="D1900" s="167">
        <v>0</v>
      </c>
    </row>
    <row r="1901" spans="1:4" s="136" customFormat="1" ht="20.25" x14ac:dyDescent="0.2">
      <c r="A1901" s="159">
        <v>411200</v>
      </c>
      <c r="B1901" s="160" t="s">
        <v>47</v>
      </c>
      <c r="C1901" s="152">
        <v>65000</v>
      </c>
      <c r="D1901" s="167">
        <v>0</v>
      </c>
    </row>
    <row r="1902" spans="1:4" s="136" customFormat="1" ht="40.5" x14ac:dyDescent="0.2">
      <c r="A1902" s="159">
        <v>411300</v>
      </c>
      <c r="B1902" s="160" t="s">
        <v>48</v>
      </c>
      <c r="C1902" s="152">
        <v>20000</v>
      </c>
      <c r="D1902" s="167">
        <v>0</v>
      </c>
    </row>
    <row r="1903" spans="1:4" s="136" customFormat="1" ht="20.25" x14ac:dyDescent="0.2">
      <c r="A1903" s="159">
        <v>411400</v>
      </c>
      <c r="B1903" s="160" t="s">
        <v>49</v>
      </c>
      <c r="C1903" s="152">
        <v>16000</v>
      </c>
      <c r="D1903" s="167">
        <v>0</v>
      </c>
    </row>
    <row r="1904" spans="1:4" s="136" customFormat="1" ht="20.25" x14ac:dyDescent="0.2">
      <c r="A1904" s="175">
        <v>412000</v>
      </c>
      <c r="B1904" s="168" t="s">
        <v>50</v>
      </c>
      <c r="C1904" s="176">
        <f>SUM(C1905:C1911)</f>
        <v>155000</v>
      </c>
      <c r="D1904" s="176">
        <f>SUM(D1905:D1911)</f>
        <v>0</v>
      </c>
    </row>
    <row r="1905" spans="1:4" s="136" customFormat="1" ht="20.25" x14ac:dyDescent="0.2">
      <c r="A1905" s="159">
        <v>412200</v>
      </c>
      <c r="B1905" s="160" t="s">
        <v>52</v>
      </c>
      <c r="C1905" s="152">
        <v>53000</v>
      </c>
      <c r="D1905" s="167">
        <v>0</v>
      </c>
    </row>
    <row r="1906" spans="1:4" s="136" customFormat="1" ht="20.25" x14ac:dyDescent="0.2">
      <c r="A1906" s="159">
        <v>412300</v>
      </c>
      <c r="B1906" s="160" t="s">
        <v>53</v>
      </c>
      <c r="C1906" s="152">
        <v>12000</v>
      </c>
      <c r="D1906" s="167">
        <v>0</v>
      </c>
    </row>
    <row r="1907" spans="1:4" s="136" customFormat="1" ht="20.25" x14ac:dyDescent="0.2">
      <c r="A1907" s="159">
        <v>412500</v>
      </c>
      <c r="B1907" s="160" t="s">
        <v>57</v>
      </c>
      <c r="C1907" s="152">
        <v>5000</v>
      </c>
      <c r="D1907" s="167">
        <v>0</v>
      </c>
    </row>
    <row r="1908" spans="1:4" s="136" customFormat="1" ht="20.25" x14ac:dyDescent="0.2">
      <c r="A1908" s="159">
        <v>412600</v>
      </c>
      <c r="B1908" s="160" t="s">
        <v>58</v>
      </c>
      <c r="C1908" s="152">
        <v>10000</v>
      </c>
      <c r="D1908" s="167">
        <v>0</v>
      </c>
    </row>
    <row r="1909" spans="1:4" s="136" customFormat="1" ht="20.25" x14ac:dyDescent="0.2">
      <c r="A1909" s="159">
        <v>412700</v>
      </c>
      <c r="B1909" s="160" t="s">
        <v>60</v>
      </c>
      <c r="C1909" s="152">
        <v>70000</v>
      </c>
      <c r="D1909" s="167">
        <v>0</v>
      </c>
    </row>
    <row r="1910" spans="1:4" s="136" customFormat="1" ht="20.25" x14ac:dyDescent="0.2">
      <c r="A1910" s="159">
        <v>412900</v>
      </c>
      <c r="B1910" s="169" t="s">
        <v>77</v>
      </c>
      <c r="C1910" s="152">
        <v>0</v>
      </c>
      <c r="D1910" s="167">
        <v>0</v>
      </c>
    </row>
    <row r="1911" spans="1:4" s="136" customFormat="1" ht="20.25" x14ac:dyDescent="0.2">
      <c r="A1911" s="159">
        <v>412900</v>
      </c>
      <c r="B1911" s="160" t="s">
        <v>80</v>
      </c>
      <c r="C1911" s="152">
        <v>5000</v>
      </c>
      <c r="D1911" s="167">
        <v>0</v>
      </c>
    </row>
    <row r="1912" spans="1:4" s="177" customFormat="1" ht="20.25" x14ac:dyDescent="0.2">
      <c r="A1912" s="175">
        <v>510000</v>
      </c>
      <c r="B1912" s="168" t="s">
        <v>243</v>
      </c>
      <c r="C1912" s="176">
        <f t="shared" ref="C1912" si="375">C1913</f>
        <v>25000</v>
      </c>
      <c r="D1912" s="176">
        <f t="shared" ref="D1912" si="376">D1913</f>
        <v>0</v>
      </c>
    </row>
    <row r="1913" spans="1:4" s="177" customFormat="1" ht="20.25" x14ac:dyDescent="0.2">
      <c r="A1913" s="175">
        <v>511000</v>
      </c>
      <c r="B1913" s="168" t="s">
        <v>244</v>
      </c>
      <c r="C1913" s="176">
        <f>C1914+0+0</f>
        <v>25000</v>
      </c>
      <c r="D1913" s="176">
        <f>D1914+0+0</f>
        <v>0</v>
      </c>
    </row>
    <row r="1914" spans="1:4" s="136" customFormat="1" ht="20.25" x14ac:dyDescent="0.2">
      <c r="A1914" s="159">
        <v>511300</v>
      </c>
      <c r="B1914" s="160" t="s">
        <v>247</v>
      </c>
      <c r="C1914" s="152">
        <v>25000</v>
      </c>
      <c r="D1914" s="167">
        <v>0</v>
      </c>
    </row>
    <row r="1915" spans="1:4" s="136" customFormat="1" ht="20.25" x14ac:dyDescent="0.2">
      <c r="A1915" s="181"/>
      <c r="B1915" s="172" t="s">
        <v>294</v>
      </c>
      <c r="C1915" s="178">
        <f>C1898+C1912+0</f>
        <v>1231500</v>
      </c>
      <c r="D1915" s="178">
        <f>D1898+D1912+0</f>
        <v>0</v>
      </c>
    </row>
    <row r="1916" spans="1:4" s="136" customFormat="1" ht="20.25" x14ac:dyDescent="0.2">
      <c r="A1916" s="182"/>
      <c r="B1916" s="154"/>
      <c r="C1916" s="158"/>
      <c r="D1916" s="158"/>
    </row>
    <row r="1917" spans="1:4" s="136" customFormat="1" ht="20.25" x14ac:dyDescent="0.2">
      <c r="A1917" s="157"/>
      <c r="B1917" s="154"/>
      <c r="C1917" s="152"/>
      <c r="D1917" s="152"/>
    </row>
    <row r="1918" spans="1:4" s="136" customFormat="1" ht="20.25" x14ac:dyDescent="0.2">
      <c r="A1918" s="159" t="s">
        <v>401</v>
      </c>
      <c r="B1918" s="168"/>
      <c r="C1918" s="152"/>
      <c r="D1918" s="152"/>
    </row>
    <row r="1919" spans="1:4" s="136" customFormat="1" ht="20.25" x14ac:dyDescent="0.2">
      <c r="A1919" s="159" t="s">
        <v>377</v>
      </c>
      <c r="B1919" s="168"/>
      <c r="C1919" s="152"/>
      <c r="D1919" s="152"/>
    </row>
    <row r="1920" spans="1:4" s="136" customFormat="1" ht="20.25" x14ac:dyDescent="0.2">
      <c r="A1920" s="159" t="s">
        <v>402</v>
      </c>
      <c r="B1920" s="168"/>
      <c r="C1920" s="152"/>
      <c r="D1920" s="152"/>
    </row>
    <row r="1921" spans="1:4" s="136" customFormat="1" ht="20.25" x14ac:dyDescent="0.2">
      <c r="A1921" s="159" t="s">
        <v>293</v>
      </c>
      <c r="B1921" s="168"/>
      <c r="C1921" s="152"/>
      <c r="D1921" s="152"/>
    </row>
    <row r="1922" spans="1:4" s="136" customFormat="1" ht="20.25" x14ac:dyDescent="0.2">
      <c r="A1922" s="159"/>
      <c r="B1922" s="161"/>
      <c r="C1922" s="158"/>
      <c r="D1922" s="158"/>
    </row>
    <row r="1923" spans="1:4" s="136" customFormat="1" ht="20.25" x14ac:dyDescent="0.2">
      <c r="A1923" s="175">
        <v>410000</v>
      </c>
      <c r="B1923" s="163" t="s">
        <v>44</v>
      </c>
      <c r="C1923" s="176">
        <f>C1924+C1929+C1940</f>
        <v>6102200</v>
      </c>
      <c r="D1923" s="176">
        <f>D1924+D1929+D1940</f>
        <v>0</v>
      </c>
    </row>
    <row r="1924" spans="1:4" s="136" customFormat="1" ht="20.25" x14ac:dyDescent="0.2">
      <c r="A1924" s="175">
        <v>411000</v>
      </c>
      <c r="B1924" s="163" t="s">
        <v>45</v>
      </c>
      <c r="C1924" s="176">
        <f t="shared" ref="C1924" si="377">SUM(C1925:C1928)</f>
        <v>5569900</v>
      </c>
      <c r="D1924" s="176">
        <f>SUM(D1925:D1928)</f>
        <v>0</v>
      </c>
    </row>
    <row r="1925" spans="1:4" s="136" customFormat="1" ht="20.25" x14ac:dyDescent="0.2">
      <c r="A1925" s="159">
        <v>411100</v>
      </c>
      <c r="B1925" s="160" t="s">
        <v>46</v>
      </c>
      <c r="C1925" s="152">
        <f>4860000+355700+5900</f>
        <v>5221600</v>
      </c>
      <c r="D1925" s="167">
        <v>0</v>
      </c>
    </row>
    <row r="1926" spans="1:4" s="136" customFormat="1" ht="20.25" x14ac:dyDescent="0.2">
      <c r="A1926" s="159">
        <v>411200</v>
      </c>
      <c r="B1926" s="160" t="s">
        <v>47</v>
      </c>
      <c r="C1926" s="152">
        <v>210000</v>
      </c>
      <c r="D1926" s="167">
        <v>0</v>
      </c>
    </row>
    <row r="1927" spans="1:4" s="136" customFormat="1" ht="40.5" x14ac:dyDescent="0.2">
      <c r="A1927" s="159">
        <v>411300</v>
      </c>
      <c r="B1927" s="160" t="s">
        <v>48</v>
      </c>
      <c r="C1927" s="152">
        <v>108300</v>
      </c>
      <c r="D1927" s="167">
        <v>0</v>
      </c>
    </row>
    <row r="1928" spans="1:4" s="136" customFormat="1" ht="20.25" x14ac:dyDescent="0.2">
      <c r="A1928" s="159">
        <v>411400</v>
      </c>
      <c r="B1928" s="160" t="s">
        <v>49</v>
      </c>
      <c r="C1928" s="152">
        <v>30000</v>
      </c>
      <c r="D1928" s="167">
        <v>0</v>
      </c>
    </row>
    <row r="1929" spans="1:4" s="136" customFormat="1" ht="20.25" x14ac:dyDescent="0.2">
      <c r="A1929" s="175">
        <v>412000</v>
      </c>
      <c r="B1929" s="168" t="s">
        <v>50</v>
      </c>
      <c r="C1929" s="176">
        <f>SUM(C1930:C1939)</f>
        <v>531800</v>
      </c>
      <c r="D1929" s="176">
        <f>SUM(D1930:D1939)</f>
        <v>0</v>
      </c>
    </row>
    <row r="1930" spans="1:4" s="136" customFormat="1" ht="20.25" x14ac:dyDescent="0.2">
      <c r="A1930" s="159">
        <v>412200</v>
      </c>
      <c r="B1930" s="160" t="s">
        <v>52</v>
      </c>
      <c r="C1930" s="152">
        <v>152000</v>
      </c>
      <c r="D1930" s="167">
        <v>0</v>
      </c>
    </row>
    <row r="1931" spans="1:4" s="136" customFormat="1" ht="20.25" x14ac:dyDescent="0.2">
      <c r="A1931" s="159">
        <v>412300</v>
      </c>
      <c r="B1931" s="160" t="s">
        <v>53</v>
      </c>
      <c r="C1931" s="152">
        <v>63300</v>
      </c>
      <c r="D1931" s="167">
        <v>0</v>
      </c>
    </row>
    <row r="1932" spans="1:4" s="136" customFormat="1" ht="20.25" x14ac:dyDescent="0.2">
      <c r="A1932" s="159">
        <v>412500</v>
      </c>
      <c r="B1932" s="160" t="s">
        <v>57</v>
      </c>
      <c r="C1932" s="152">
        <v>25000</v>
      </c>
      <c r="D1932" s="167">
        <v>0</v>
      </c>
    </row>
    <row r="1933" spans="1:4" s="136" customFormat="1" ht="20.25" x14ac:dyDescent="0.2">
      <c r="A1933" s="159">
        <v>412600</v>
      </c>
      <c r="B1933" s="160" t="s">
        <v>58</v>
      </c>
      <c r="C1933" s="152">
        <v>13000</v>
      </c>
      <c r="D1933" s="167">
        <v>0</v>
      </c>
    </row>
    <row r="1934" spans="1:4" s="136" customFormat="1" ht="20.25" x14ac:dyDescent="0.2">
      <c r="A1934" s="159">
        <v>412700</v>
      </c>
      <c r="B1934" s="160" t="s">
        <v>60</v>
      </c>
      <c r="C1934" s="152">
        <v>260000</v>
      </c>
      <c r="D1934" s="167">
        <v>0</v>
      </c>
    </row>
    <row r="1935" spans="1:4" s="136" customFormat="1" ht="20.25" x14ac:dyDescent="0.2">
      <c r="A1935" s="159">
        <v>412900</v>
      </c>
      <c r="B1935" s="169" t="s">
        <v>75</v>
      </c>
      <c r="C1935" s="152">
        <v>4000</v>
      </c>
      <c r="D1935" s="167">
        <v>0</v>
      </c>
    </row>
    <row r="1936" spans="1:4" s="136" customFormat="1" ht="20.25" x14ac:dyDescent="0.2">
      <c r="A1936" s="159">
        <v>412900</v>
      </c>
      <c r="B1936" s="169" t="s">
        <v>76</v>
      </c>
      <c r="C1936" s="152">
        <v>1500</v>
      </c>
      <c r="D1936" s="167">
        <v>0</v>
      </c>
    </row>
    <row r="1937" spans="1:4" s="136" customFormat="1" ht="20.25" x14ac:dyDescent="0.2">
      <c r="A1937" s="159">
        <v>412900</v>
      </c>
      <c r="B1937" s="169" t="s">
        <v>77</v>
      </c>
      <c r="C1937" s="152">
        <v>2000</v>
      </c>
      <c r="D1937" s="167">
        <v>0</v>
      </c>
    </row>
    <row r="1938" spans="1:4" s="136" customFormat="1" ht="20.25" x14ac:dyDescent="0.2">
      <c r="A1938" s="159">
        <v>412900</v>
      </c>
      <c r="B1938" s="169" t="s">
        <v>78</v>
      </c>
      <c r="C1938" s="152">
        <v>9000</v>
      </c>
      <c r="D1938" s="167">
        <v>0</v>
      </c>
    </row>
    <row r="1939" spans="1:4" s="136" customFormat="1" ht="20.25" x14ac:dyDescent="0.2">
      <c r="A1939" s="159">
        <v>412900</v>
      </c>
      <c r="B1939" s="160" t="s">
        <v>80</v>
      </c>
      <c r="C1939" s="152">
        <v>2000</v>
      </c>
      <c r="D1939" s="167">
        <v>0</v>
      </c>
    </row>
    <row r="1940" spans="1:4" s="177" customFormat="1" ht="20.25" x14ac:dyDescent="0.2">
      <c r="A1940" s="175">
        <v>413000</v>
      </c>
      <c r="B1940" s="168" t="s">
        <v>97</v>
      </c>
      <c r="C1940" s="176">
        <f t="shared" ref="C1940" si="378">C1941</f>
        <v>500</v>
      </c>
      <c r="D1940" s="176">
        <f t="shared" ref="D1940" si="379">D1941</f>
        <v>0</v>
      </c>
    </row>
    <row r="1941" spans="1:4" s="136" customFormat="1" ht="20.25" x14ac:dyDescent="0.2">
      <c r="A1941" s="159">
        <v>413900</v>
      </c>
      <c r="B1941" s="160" t="s">
        <v>106</v>
      </c>
      <c r="C1941" s="152">
        <v>500</v>
      </c>
      <c r="D1941" s="167">
        <v>0</v>
      </c>
    </row>
    <row r="1942" spans="1:4" s="136" customFormat="1" ht="20.25" x14ac:dyDescent="0.2">
      <c r="A1942" s="175">
        <v>510000</v>
      </c>
      <c r="B1942" s="168" t="s">
        <v>243</v>
      </c>
      <c r="C1942" s="176">
        <f>C1943+C1945+0</f>
        <v>28500</v>
      </c>
      <c r="D1942" s="176">
        <f>D1943+D1945+0</f>
        <v>0</v>
      </c>
    </row>
    <row r="1943" spans="1:4" s="136" customFormat="1" ht="20.25" x14ac:dyDescent="0.2">
      <c r="A1943" s="175">
        <v>511000</v>
      </c>
      <c r="B1943" s="168" t="s">
        <v>244</v>
      </c>
      <c r="C1943" s="176">
        <f>SUM(C1944:C1944)</f>
        <v>25000</v>
      </c>
      <c r="D1943" s="176">
        <f>SUM(D1944:D1944)</f>
        <v>0</v>
      </c>
    </row>
    <row r="1944" spans="1:4" s="136" customFormat="1" ht="20.25" x14ac:dyDescent="0.2">
      <c r="A1944" s="159">
        <v>511300</v>
      </c>
      <c r="B1944" s="160" t="s">
        <v>247</v>
      </c>
      <c r="C1944" s="152">
        <v>25000</v>
      </c>
      <c r="D1944" s="167">
        <v>0</v>
      </c>
    </row>
    <row r="1945" spans="1:4" s="177" customFormat="1" ht="20.25" x14ac:dyDescent="0.2">
      <c r="A1945" s="175">
        <v>516000</v>
      </c>
      <c r="B1945" s="168" t="s">
        <v>256</v>
      </c>
      <c r="C1945" s="176">
        <f t="shared" ref="C1945" si="380">C1946</f>
        <v>3500</v>
      </c>
      <c r="D1945" s="176">
        <f t="shared" ref="D1945" si="381">D1946</f>
        <v>0</v>
      </c>
    </row>
    <row r="1946" spans="1:4" s="136" customFormat="1" ht="20.25" x14ac:dyDescent="0.2">
      <c r="A1946" s="159">
        <v>516100</v>
      </c>
      <c r="B1946" s="160" t="s">
        <v>256</v>
      </c>
      <c r="C1946" s="152">
        <v>3500</v>
      </c>
      <c r="D1946" s="167">
        <v>0</v>
      </c>
    </row>
    <row r="1947" spans="1:4" s="177" customFormat="1" ht="20.25" x14ac:dyDescent="0.2">
      <c r="A1947" s="175">
        <v>630000</v>
      </c>
      <c r="B1947" s="168" t="s">
        <v>277</v>
      </c>
      <c r="C1947" s="176">
        <f>C1948+C1950</f>
        <v>100000</v>
      </c>
      <c r="D1947" s="176">
        <f>D1948+D1950</f>
        <v>33000</v>
      </c>
    </row>
    <row r="1948" spans="1:4" s="177" customFormat="1" ht="20.25" x14ac:dyDescent="0.2">
      <c r="A1948" s="175">
        <v>631000</v>
      </c>
      <c r="B1948" s="168" t="s">
        <v>278</v>
      </c>
      <c r="C1948" s="176">
        <f>0</f>
        <v>0</v>
      </c>
      <c r="D1948" s="176">
        <f>0+D1949</f>
        <v>33000</v>
      </c>
    </row>
    <row r="1949" spans="1:4" s="136" customFormat="1" ht="20.25" x14ac:dyDescent="0.2">
      <c r="A1949" s="179">
        <v>631200</v>
      </c>
      <c r="B1949" s="160" t="s">
        <v>280</v>
      </c>
      <c r="C1949" s="152">
        <v>0</v>
      </c>
      <c r="D1949" s="152">
        <v>33000</v>
      </c>
    </row>
    <row r="1950" spans="1:4" s="177" customFormat="1" ht="20.25" x14ac:dyDescent="0.2">
      <c r="A1950" s="175">
        <v>638000</v>
      </c>
      <c r="B1950" s="168" t="s">
        <v>284</v>
      </c>
      <c r="C1950" s="176">
        <f t="shared" ref="C1950" si="382">C1951</f>
        <v>100000</v>
      </c>
      <c r="D1950" s="176">
        <f t="shared" ref="D1950" si="383">D1951</f>
        <v>0</v>
      </c>
    </row>
    <row r="1951" spans="1:4" s="136" customFormat="1" ht="20.25" x14ac:dyDescent="0.2">
      <c r="A1951" s="159">
        <v>638100</v>
      </c>
      <c r="B1951" s="160" t="s">
        <v>285</v>
      </c>
      <c r="C1951" s="152">
        <v>100000</v>
      </c>
      <c r="D1951" s="167">
        <v>0</v>
      </c>
    </row>
    <row r="1952" spans="1:4" s="136" customFormat="1" ht="20.25" x14ac:dyDescent="0.2">
      <c r="A1952" s="181"/>
      <c r="B1952" s="172" t="s">
        <v>294</v>
      </c>
      <c r="C1952" s="178">
        <f>C1923+C1942+C1947</f>
        <v>6230700</v>
      </c>
      <c r="D1952" s="178">
        <f>D1923+D1942+D1947</f>
        <v>33000</v>
      </c>
    </row>
    <row r="1953" spans="1:4" s="136" customFormat="1" ht="20.25" x14ac:dyDescent="0.2">
      <c r="A1953" s="182"/>
      <c r="B1953" s="154"/>
      <c r="C1953" s="158"/>
      <c r="D1953" s="158"/>
    </row>
    <row r="1954" spans="1:4" s="136" customFormat="1" ht="20.25" x14ac:dyDescent="0.2">
      <c r="A1954" s="157"/>
      <c r="B1954" s="154"/>
      <c r="C1954" s="152"/>
      <c r="D1954" s="152"/>
    </row>
    <row r="1955" spans="1:4" s="136" customFormat="1" ht="20.25" x14ac:dyDescent="0.2">
      <c r="A1955" s="159" t="s">
        <v>403</v>
      </c>
      <c r="B1955" s="168"/>
      <c r="C1955" s="152"/>
      <c r="D1955" s="152"/>
    </row>
    <row r="1956" spans="1:4" s="136" customFormat="1" ht="20.25" x14ac:dyDescent="0.2">
      <c r="A1956" s="159" t="s">
        <v>377</v>
      </c>
      <c r="B1956" s="168"/>
      <c r="C1956" s="152"/>
      <c r="D1956" s="152"/>
    </row>
    <row r="1957" spans="1:4" s="136" customFormat="1" ht="20.25" x14ac:dyDescent="0.2">
      <c r="A1957" s="159" t="s">
        <v>404</v>
      </c>
      <c r="B1957" s="168"/>
      <c r="C1957" s="152"/>
      <c r="D1957" s="152"/>
    </row>
    <row r="1958" spans="1:4" s="136" customFormat="1" ht="20.25" x14ac:dyDescent="0.2">
      <c r="A1958" s="159" t="s">
        <v>293</v>
      </c>
      <c r="B1958" s="168"/>
      <c r="C1958" s="152"/>
      <c r="D1958" s="152"/>
    </row>
    <row r="1959" spans="1:4" s="136" customFormat="1" ht="20.25" x14ac:dyDescent="0.2">
      <c r="A1959" s="159"/>
      <c r="B1959" s="161"/>
      <c r="C1959" s="158"/>
      <c r="D1959" s="158"/>
    </row>
    <row r="1960" spans="1:4" s="136" customFormat="1" ht="20.25" x14ac:dyDescent="0.2">
      <c r="A1960" s="175">
        <v>410000</v>
      </c>
      <c r="B1960" s="163" t="s">
        <v>44</v>
      </c>
      <c r="C1960" s="176">
        <f>C1961+C1966+0</f>
        <v>1885000</v>
      </c>
      <c r="D1960" s="176">
        <f>D1961+D1966+0</f>
        <v>0</v>
      </c>
    </row>
    <row r="1961" spans="1:4" s="136" customFormat="1" ht="20.25" x14ac:dyDescent="0.2">
      <c r="A1961" s="175">
        <v>411000</v>
      </c>
      <c r="B1961" s="163" t="s">
        <v>45</v>
      </c>
      <c r="C1961" s="176">
        <f t="shared" ref="C1961" si="384">SUM(C1962:C1965)</f>
        <v>1740800</v>
      </c>
      <c r="D1961" s="176">
        <f>SUM(D1962:D1965)</f>
        <v>0</v>
      </c>
    </row>
    <row r="1962" spans="1:4" s="136" customFormat="1" ht="20.25" x14ac:dyDescent="0.2">
      <c r="A1962" s="159">
        <v>411100</v>
      </c>
      <c r="B1962" s="160" t="s">
        <v>46</v>
      </c>
      <c r="C1962" s="152">
        <f>1530000+103200</f>
        <v>1633200</v>
      </c>
      <c r="D1962" s="167">
        <v>0</v>
      </c>
    </row>
    <row r="1963" spans="1:4" s="136" customFormat="1" ht="20.25" x14ac:dyDescent="0.2">
      <c r="A1963" s="159">
        <v>411200</v>
      </c>
      <c r="B1963" s="160" t="s">
        <v>47</v>
      </c>
      <c r="C1963" s="152">
        <v>78500</v>
      </c>
      <c r="D1963" s="167">
        <v>0</v>
      </c>
    </row>
    <row r="1964" spans="1:4" s="136" customFormat="1" ht="40.5" x14ac:dyDescent="0.2">
      <c r="A1964" s="159">
        <v>411300</v>
      </c>
      <c r="B1964" s="160" t="s">
        <v>48</v>
      </c>
      <c r="C1964" s="152">
        <v>10200</v>
      </c>
      <c r="D1964" s="167">
        <v>0</v>
      </c>
    </row>
    <row r="1965" spans="1:4" s="136" customFormat="1" ht="20.25" x14ac:dyDescent="0.2">
      <c r="A1965" s="159">
        <v>411400</v>
      </c>
      <c r="B1965" s="160" t="s">
        <v>49</v>
      </c>
      <c r="C1965" s="152">
        <v>18900</v>
      </c>
      <c r="D1965" s="167">
        <v>0</v>
      </c>
    </row>
    <row r="1966" spans="1:4" s="136" customFormat="1" ht="20.25" x14ac:dyDescent="0.2">
      <c r="A1966" s="175">
        <v>412000</v>
      </c>
      <c r="B1966" s="168" t="s">
        <v>50</v>
      </c>
      <c r="C1966" s="176">
        <f>SUM(C1967:C1975)</f>
        <v>144200</v>
      </c>
      <c r="D1966" s="176">
        <f>SUM(D1967:D1975)</f>
        <v>0</v>
      </c>
    </row>
    <row r="1967" spans="1:4" s="136" customFormat="1" ht="20.25" x14ac:dyDescent="0.2">
      <c r="A1967" s="159">
        <v>412200</v>
      </c>
      <c r="B1967" s="160" t="s">
        <v>52</v>
      </c>
      <c r="C1967" s="152">
        <v>37000</v>
      </c>
      <c r="D1967" s="167">
        <v>0</v>
      </c>
    </row>
    <row r="1968" spans="1:4" s="136" customFormat="1" ht="20.25" x14ac:dyDescent="0.2">
      <c r="A1968" s="159">
        <v>412300</v>
      </c>
      <c r="B1968" s="160" t="s">
        <v>53</v>
      </c>
      <c r="C1968" s="152">
        <v>12000</v>
      </c>
      <c r="D1968" s="167">
        <v>0</v>
      </c>
    </row>
    <row r="1969" spans="1:4" s="136" customFormat="1" ht="20.25" x14ac:dyDescent="0.2">
      <c r="A1969" s="159">
        <v>412500</v>
      </c>
      <c r="B1969" s="160" t="s">
        <v>57</v>
      </c>
      <c r="C1969" s="152">
        <v>6000</v>
      </c>
      <c r="D1969" s="167">
        <v>0</v>
      </c>
    </row>
    <row r="1970" spans="1:4" s="136" customFormat="1" ht="20.25" x14ac:dyDescent="0.2">
      <c r="A1970" s="159">
        <v>412600</v>
      </c>
      <c r="B1970" s="160" t="s">
        <v>58</v>
      </c>
      <c r="C1970" s="152">
        <v>7000</v>
      </c>
      <c r="D1970" s="167">
        <v>0</v>
      </c>
    </row>
    <row r="1971" spans="1:4" s="136" customFormat="1" ht="20.25" x14ac:dyDescent="0.2">
      <c r="A1971" s="159">
        <v>412700</v>
      </c>
      <c r="B1971" s="160" t="s">
        <v>60</v>
      </c>
      <c r="C1971" s="152">
        <v>75000</v>
      </c>
      <c r="D1971" s="167">
        <v>0</v>
      </c>
    </row>
    <row r="1972" spans="1:4" s="136" customFormat="1" ht="20.25" x14ac:dyDescent="0.2">
      <c r="A1972" s="159">
        <v>412900</v>
      </c>
      <c r="B1972" s="169" t="s">
        <v>75</v>
      </c>
      <c r="C1972" s="152">
        <v>900</v>
      </c>
      <c r="D1972" s="167">
        <v>0</v>
      </c>
    </row>
    <row r="1973" spans="1:4" s="136" customFormat="1" ht="20.25" x14ac:dyDescent="0.2">
      <c r="A1973" s="159">
        <v>412900</v>
      </c>
      <c r="B1973" s="169" t="s">
        <v>77</v>
      </c>
      <c r="C1973" s="152">
        <v>300</v>
      </c>
      <c r="D1973" s="167">
        <v>0</v>
      </c>
    </row>
    <row r="1974" spans="1:4" s="136" customFormat="1" ht="20.25" x14ac:dyDescent="0.2">
      <c r="A1974" s="159">
        <v>412900</v>
      </c>
      <c r="B1974" s="169" t="s">
        <v>78</v>
      </c>
      <c r="C1974" s="152">
        <v>3000</v>
      </c>
      <c r="D1974" s="167">
        <v>0</v>
      </c>
    </row>
    <row r="1975" spans="1:4" s="136" customFormat="1" ht="20.25" x14ac:dyDescent="0.2">
      <c r="A1975" s="159">
        <v>412900</v>
      </c>
      <c r="B1975" s="160" t="s">
        <v>80</v>
      </c>
      <c r="C1975" s="152">
        <v>3000</v>
      </c>
      <c r="D1975" s="167">
        <v>0</v>
      </c>
    </row>
    <row r="1976" spans="1:4" s="136" customFormat="1" ht="20.25" x14ac:dyDescent="0.2">
      <c r="A1976" s="175">
        <v>510000</v>
      </c>
      <c r="B1976" s="168" t="s">
        <v>243</v>
      </c>
      <c r="C1976" s="176">
        <f>C1977+0</f>
        <v>22500</v>
      </c>
      <c r="D1976" s="176">
        <f>D1977+0</f>
        <v>0</v>
      </c>
    </row>
    <row r="1977" spans="1:4" s="136" customFormat="1" ht="20.25" x14ac:dyDescent="0.2">
      <c r="A1977" s="175">
        <v>511000</v>
      </c>
      <c r="B1977" s="168" t="s">
        <v>244</v>
      </c>
      <c r="C1977" s="176">
        <f t="shared" ref="C1977" si="385">SUM(C1978:C1979)</f>
        <v>22500</v>
      </c>
      <c r="D1977" s="176">
        <f>SUM(D1978:D1979)</f>
        <v>0</v>
      </c>
    </row>
    <row r="1978" spans="1:4" s="136" customFormat="1" ht="20.25" x14ac:dyDescent="0.2">
      <c r="A1978" s="159">
        <v>511300</v>
      </c>
      <c r="B1978" s="160" t="s">
        <v>247</v>
      </c>
      <c r="C1978" s="152">
        <v>10000</v>
      </c>
      <c r="D1978" s="167">
        <v>0</v>
      </c>
    </row>
    <row r="1979" spans="1:4" s="136" customFormat="1" ht="20.25" x14ac:dyDescent="0.2">
      <c r="A1979" s="159">
        <v>511700</v>
      </c>
      <c r="B1979" s="160" t="s">
        <v>250</v>
      </c>
      <c r="C1979" s="152">
        <v>12500</v>
      </c>
      <c r="D1979" s="167">
        <v>0</v>
      </c>
    </row>
    <row r="1980" spans="1:4" s="177" customFormat="1" ht="20.25" x14ac:dyDescent="0.2">
      <c r="A1980" s="175">
        <v>630000</v>
      </c>
      <c r="B1980" s="168" t="s">
        <v>277</v>
      </c>
      <c r="C1980" s="176">
        <f>C1981+C1983</f>
        <v>3000</v>
      </c>
      <c r="D1980" s="176">
        <f>D1981+D1983</f>
        <v>90000</v>
      </c>
    </row>
    <row r="1981" spans="1:4" s="177" customFormat="1" ht="20.25" x14ac:dyDescent="0.2">
      <c r="A1981" s="175">
        <v>631000</v>
      </c>
      <c r="B1981" s="168" t="s">
        <v>278</v>
      </c>
      <c r="C1981" s="176">
        <f>0+C1982</f>
        <v>0</v>
      </c>
      <c r="D1981" s="176">
        <f>0+D1982</f>
        <v>90000</v>
      </c>
    </row>
    <row r="1982" spans="1:4" s="136" customFormat="1" ht="20.25" x14ac:dyDescent="0.2">
      <c r="A1982" s="179">
        <v>631200</v>
      </c>
      <c r="B1982" s="160" t="s">
        <v>280</v>
      </c>
      <c r="C1982" s="152">
        <v>0</v>
      </c>
      <c r="D1982" s="152">
        <v>90000</v>
      </c>
    </row>
    <row r="1983" spans="1:4" s="177" customFormat="1" ht="20.25" x14ac:dyDescent="0.2">
      <c r="A1983" s="175">
        <v>638000</v>
      </c>
      <c r="B1983" s="168" t="s">
        <v>284</v>
      </c>
      <c r="C1983" s="176">
        <f t="shared" ref="C1983" si="386">C1984</f>
        <v>3000</v>
      </c>
      <c r="D1983" s="176">
        <f>D1984</f>
        <v>0</v>
      </c>
    </row>
    <row r="1984" spans="1:4" s="136" customFormat="1" ht="20.25" x14ac:dyDescent="0.2">
      <c r="A1984" s="159">
        <v>638100</v>
      </c>
      <c r="B1984" s="160" t="s">
        <v>285</v>
      </c>
      <c r="C1984" s="152">
        <v>3000</v>
      </c>
      <c r="D1984" s="167">
        <v>0</v>
      </c>
    </row>
    <row r="1985" spans="1:4" s="136" customFormat="1" ht="20.25" x14ac:dyDescent="0.2">
      <c r="A1985" s="181"/>
      <c r="B1985" s="172" t="s">
        <v>294</v>
      </c>
      <c r="C1985" s="178">
        <f>C1960+C1976+C1980</f>
        <v>1910500</v>
      </c>
      <c r="D1985" s="178">
        <f>D1960+D1976+D1980</f>
        <v>90000</v>
      </c>
    </row>
    <row r="1986" spans="1:4" s="136" customFormat="1" ht="20.25" x14ac:dyDescent="0.2">
      <c r="A1986" s="182"/>
      <c r="B1986" s="154"/>
      <c r="C1986" s="158"/>
      <c r="D1986" s="158"/>
    </row>
    <row r="1987" spans="1:4" s="136" customFormat="1" ht="20.25" x14ac:dyDescent="0.2">
      <c r="A1987" s="157"/>
      <c r="B1987" s="154"/>
      <c r="C1987" s="152"/>
      <c r="D1987" s="152"/>
    </row>
    <row r="1988" spans="1:4" s="136" customFormat="1" ht="20.25" x14ac:dyDescent="0.2">
      <c r="A1988" s="159" t="s">
        <v>405</v>
      </c>
      <c r="B1988" s="168"/>
      <c r="C1988" s="152"/>
      <c r="D1988" s="152"/>
    </row>
    <row r="1989" spans="1:4" s="136" customFormat="1" ht="20.25" x14ac:dyDescent="0.2">
      <c r="A1989" s="159" t="s">
        <v>377</v>
      </c>
      <c r="B1989" s="168"/>
      <c r="C1989" s="152"/>
      <c r="D1989" s="152"/>
    </row>
    <row r="1990" spans="1:4" s="136" customFormat="1" ht="20.25" x14ac:dyDescent="0.2">
      <c r="A1990" s="159" t="s">
        <v>406</v>
      </c>
      <c r="B1990" s="168"/>
      <c r="C1990" s="152"/>
      <c r="D1990" s="152"/>
    </row>
    <row r="1991" spans="1:4" s="136" customFormat="1" ht="20.25" x14ac:dyDescent="0.2">
      <c r="A1991" s="159" t="s">
        <v>293</v>
      </c>
      <c r="B1991" s="168"/>
      <c r="C1991" s="152"/>
      <c r="D1991" s="152"/>
    </row>
    <row r="1992" spans="1:4" s="136" customFormat="1" ht="20.25" x14ac:dyDescent="0.2">
      <c r="A1992" s="159"/>
      <c r="B1992" s="161"/>
      <c r="C1992" s="158"/>
      <c r="D1992" s="158"/>
    </row>
    <row r="1993" spans="1:4" s="136" customFormat="1" ht="20.25" x14ac:dyDescent="0.2">
      <c r="A1993" s="175">
        <v>410000</v>
      </c>
      <c r="B1993" s="163" t="s">
        <v>44</v>
      </c>
      <c r="C1993" s="176">
        <f>C1994+C1999+0+C2010</f>
        <v>2204700</v>
      </c>
      <c r="D1993" s="176">
        <f>D1994+D1999+0+D2010</f>
        <v>0</v>
      </c>
    </row>
    <row r="1994" spans="1:4" s="136" customFormat="1" ht="20.25" x14ac:dyDescent="0.2">
      <c r="A1994" s="175">
        <v>411000</v>
      </c>
      <c r="B1994" s="163" t="s">
        <v>45</v>
      </c>
      <c r="C1994" s="176">
        <f t="shared" ref="C1994" si="387">SUM(C1995:C1998)</f>
        <v>1891200</v>
      </c>
      <c r="D1994" s="176">
        <f>SUM(D1995:D1998)</f>
        <v>0</v>
      </c>
    </row>
    <row r="1995" spans="1:4" s="136" customFormat="1" ht="20.25" x14ac:dyDescent="0.2">
      <c r="A1995" s="159">
        <v>411100</v>
      </c>
      <c r="B1995" s="160" t="s">
        <v>46</v>
      </c>
      <c r="C1995" s="152">
        <f>1575000+103200+2000</f>
        <v>1680200</v>
      </c>
      <c r="D1995" s="167">
        <v>0</v>
      </c>
    </row>
    <row r="1996" spans="1:4" s="136" customFormat="1" ht="20.25" x14ac:dyDescent="0.2">
      <c r="A1996" s="159">
        <v>411200</v>
      </c>
      <c r="B1996" s="160" t="s">
        <v>47</v>
      </c>
      <c r="C1996" s="152">
        <v>90000</v>
      </c>
      <c r="D1996" s="167">
        <v>0</v>
      </c>
    </row>
    <row r="1997" spans="1:4" s="136" customFormat="1" ht="40.5" x14ac:dyDescent="0.2">
      <c r="A1997" s="159">
        <v>411300</v>
      </c>
      <c r="B1997" s="160" t="s">
        <v>48</v>
      </c>
      <c r="C1997" s="152">
        <v>66000</v>
      </c>
      <c r="D1997" s="167">
        <v>0</v>
      </c>
    </row>
    <row r="1998" spans="1:4" s="136" customFormat="1" ht="20.25" x14ac:dyDescent="0.2">
      <c r="A1998" s="159">
        <v>411400</v>
      </c>
      <c r="B1998" s="160" t="s">
        <v>49</v>
      </c>
      <c r="C1998" s="152">
        <v>55000</v>
      </c>
      <c r="D1998" s="167">
        <v>0</v>
      </c>
    </row>
    <row r="1999" spans="1:4" s="136" customFormat="1" ht="20.25" x14ac:dyDescent="0.2">
      <c r="A1999" s="175">
        <v>412000</v>
      </c>
      <c r="B1999" s="168" t="s">
        <v>50</v>
      </c>
      <c r="C1999" s="176">
        <f>SUM(C2000:C2009)</f>
        <v>313200</v>
      </c>
      <c r="D1999" s="176">
        <f>SUM(D2000:D2009)</f>
        <v>0</v>
      </c>
    </row>
    <row r="2000" spans="1:4" s="136" customFormat="1" ht="20.25" x14ac:dyDescent="0.2">
      <c r="A2000" s="159">
        <v>412200</v>
      </c>
      <c r="B2000" s="160" t="s">
        <v>52</v>
      </c>
      <c r="C2000" s="152">
        <v>103000</v>
      </c>
      <c r="D2000" s="167">
        <v>0</v>
      </c>
    </row>
    <row r="2001" spans="1:4" s="136" customFormat="1" ht="20.25" x14ac:dyDescent="0.2">
      <c r="A2001" s="159">
        <v>412300</v>
      </c>
      <c r="B2001" s="160" t="s">
        <v>53</v>
      </c>
      <c r="C2001" s="152">
        <v>16000</v>
      </c>
      <c r="D2001" s="167">
        <v>0</v>
      </c>
    </row>
    <row r="2002" spans="1:4" s="136" customFormat="1" ht="20.25" x14ac:dyDescent="0.2">
      <c r="A2002" s="159">
        <v>412500</v>
      </c>
      <c r="B2002" s="160" t="s">
        <v>57</v>
      </c>
      <c r="C2002" s="152">
        <v>5000</v>
      </c>
      <c r="D2002" s="167">
        <v>0</v>
      </c>
    </row>
    <row r="2003" spans="1:4" s="136" customFormat="1" ht="20.25" x14ac:dyDescent="0.2">
      <c r="A2003" s="159">
        <v>412600</v>
      </c>
      <c r="B2003" s="160" t="s">
        <v>58</v>
      </c>
      <c r="C2003" s="152">
        <v>5000</v>
      </c>
      <c r="D2003" s="167">
        <v>0</v>
      </c>
    </row>
    <row r="2004" spans="1:4" s="136" customFormat="1" ht="20.25" x14ac:dyDescent="0.2">
      <c r="A2004" s="159">
        <v>412700</v>
      </c>
      <c r="B2004" s="160" t="s">
        <v>60</v>
      </c>
      <c r="C2004" s="152">
        <v>174999.99999999997</v>
      </c>
      <c r="D2004" s="167">
        <v>0</v>
      </c>
    </row>
    <row r="2005" spans="1:4" s="136" customFormat="1" ht="20.25" x14ac:dyDescent="0.2">
      <c r="A2005" s="159">
        <v>412900</v>
      </c>
      <c r="B2005" s="169" t="s">
        <v>74</v>
      </c>
      <c r="C2005" s="152">
        <v>600</v>
      </c>
      <c r="D2005" s="167">
        <v>0</v>
      </c>
    </row>
    <row r="2006" spans="1:4" s="136" customFormat="1" ht="20.25" x14ac:dyDescent="0.2">
      <c r="A2006" s="159">
        <v>412900</v>
      </c>
      <c r="B2006" s="169" t="s">
        <v>75</v>
      </c>
      <c r="C2006" s="152">
        <v>1500</v>
      </c>
      <c r="D2006" s="167">
        <v>0</v>
      </c>
    </row>
    <row r="2007" spans="1:4" s="136" customFormat="1" ht="20.25" x14ac:dyDescent="0.2">
      <c r="A2007" s="159">
        <v>412900</v>
      </c>
      <c r="B2007" s="169" t="s">
        <v>77</v>
      </c>
      <c r="C2007" s="152">
        <v>1100</v>
      </c>
      <c r="D2007" s="167">
        <v>0</v>
      </c>
    </row>
    <row r="2008" spans="1:4" s="136" customFormat="1" ht="20.25" x14ac:dyDescent="0.2">
      <c r="A2008" s="159">
        <v>412900</v>
      </c>
      <c r="B2008" s="169" t="s">
        <v>78</v>
      </c>
      <c r="C2008" s="152">
        <v>3000</v>
      </c>
      <c r="D2008" s="167">
        <v>0</v>
      </c>
    </row>
    <row r="2009" spans="1:4" s="136" customFormat="1" ht="20.25" x14ac:dyDescent="0.2">
      <c r="A2009" s="159">
        <v>412900</v>
      </c>
      <c r="B2009" s="160" t="s">
        <v>80</v>
      </c>
      <c r="C2009" s="152">
        <v>3000</v>
      </c>
      <c r="D2009" s="167">
        <v>0</v>
      </c>
    </row>
    <row r="2010" spans="1:4" s="177" customFormat="1" ht="20.25" x14ac:dyDescent="0.2">
      <c r="A2010" s="175">
        <v>413000</v>
      </c>
      <c r="B2010" s="168" t="s">
        <v>97</v>
      </c>
      <c r="C2010" s="176">
        <f t="shared" ref="C2010" si="388">C2011</f>
        <v>300</v>
      </c>
      <c r="D2010" s="176">
        <f t="shared" ref="D2010" si="389">D2011</f>
        <v>0</v>
      </c>
    </row>
    <row r="2011" spans="1:4" s="136" customFormat="1" ht="20.25" x14ac:dyDescent="0.2">
      <c r="A2011" s="159">
        <v>413900</v>
      </c>
      <c r="B2011" s="160" t="s">
        <v>106</v>
      </c>
      <c r="C2011" s="152">
        <v>300</v>
      </c>
      <c r="D2011" s="167">
        <v>0</v>
      </c>
    </row>
    <row r="2012" spans="1:4" s="136" customFormat="1" ht="20.25" x14ac:dyDescent="0.2">
      <c r="A2012" s="175">
        <v>510000</v>
      </c>
      <c r="B2012" s="168" t="s">
        <v>243</v>
      </c>
      <c r="C2012" s="176">
        <f>C2013+0+C2016</f>
        <v>32000</v>
      </c>
      <c r="D2012" s="176">
        <f>D2013+0+D2016</f>
        <v>0</v>
      </c>
    </row>
    <row r="2013" spans="1:4" s="136" customFormat="1" ht="20.25" x14ac:dyDescent="0.2">
      <c r="A2013" s="175">
        <v>511000</v>
      </c>
      <c r="B2013" s="168" t="s">
        <v>244</v>
      </c>
      <c r="C2013" s="176">
        <f t="shared" ref="C2013" si="390">SUM(C2014:C2015)</f>
        <v>32000</v>
      </c>
      <c r="D2013" s="176">
        <f>SUM(D2014:D2015)</f>
        <v>0</v>
      </c>
    </row>
    <row r="2014" spans="1:4" s="136" customFormat="1" ht="20.25" x14ac:dyDescent="0.2">
      <c r="A2014" s="179">
        <v>511200</v>
      </c>
      <c r="B2014" s="160" t="s">
        <v>246</v>
      </c>
      <c r="C2014" s="152">
        <v>7000</v>
      </c>
      <c r="D2014" s="167">
        <v>0</v>
      </c>
    </row>
    <row r="2015" spans="1:4" s="136" customFormat="1" ht="20.25" x14ac:dyDescent="0.2">
      <c r="A2015" s="159">
        <v>511300</v>
      </c>
      <c r="B2015" s="160" t="s">
        <v>247</v>
      </c>
      <c r="C2015" s="152">
        <v>25000</v>
      </c>
      <c r="D2015" s="167">
        <v>0</v>
      </c>
    </row>
    <row r="2016" spans="1:4" s="177" customFormat="1" ht="20.25" x14ac:dyDescent="0.2">
      <c r="A2016" s="175">
        <v>516000</v>
      </c>
      <c r="B2016" s="168" t="s">
        <v>256</v>
      </c>
      <c r="C2016" s="176">
        <f t="shared" ref="C2016:D2016" si="391">C2017</f>
        <v>0</v>
      </c>
      <c r="D2016" s="176">
        <f t="shared" si="391"/>
        <v>0</v>
      </c>
    </row>
    <row r="2017" spans="1:4" s="136" customFormat="1" ht="20.25" x14ac:dyDescent="0.2">
      <c r="A2017" s="159">
        <v>516100</v>
      </c>
      <c r="B2017" s="160" t="s">
        <v>256</v>
      </c>
      <c r="C2017" s="152">
        <v>0</v>
      </c>
      <c r="D2017" s="167">
        <v>0</v>
      </c>
    </row>
    <row r="2018" spans="1:4" s="177" customFormat="1" ht="20.25" x14ac:dyDescent="0.2">
      <c r="A2018" s="175">
        <v>630000</v>
      </c>
      <c r="B2018" s="168" t="s">
        <v>277</v>
      </c>
      <c r="C2018" s="176">
        <f>C2019+C2021</f>
        <v>42000</v>
      </c>
      <c r="D2018" s="176">
        <f>D2019+D2021</f>
        <v>5400</v>
      </c>
    </row>
    <row r="2019" spans="1:4" s="177" customFormat="1" ht="20.25" x14ac:dyDescent="0.2">
      <c r="A2019" s="175">
        <v>631000</v>
      </c>
      <c r="B2019" s="168" t="s">
        <v>278</v>
      </c>
      <c r="C2019" s="176">
        <f>0+C2020</f>
        <v>0</v>
      </c>
      <c r="D2019" s="176">
        <f>0+D2020</f>
        <v>5400</v>
      </c>
    </row>
    <row r="2020" spans="1:4" s="136" customFormat="1" ht="20.25" x14ac:dyDescent="0.2">
      <c r="A2020" s="179">
        <v>631200</v>
      </c>
      <c r="B2020" s="160" t="s">
        <v>280</v>
      </c>
      <c r="C2020" s="152">
        <v>0</v>
      </c>
      <c r="D2020" s="152">
        <v>5400</v>
      </c>
    </row>
    <row r="2021" spans="1:4" s="177" customFormat="1" ht="20.25" x14ac:dyDescent="0.2">
      <c r="A2021" s="175">
        <v>638000</v>
      </c>
      <c r="B2021" s="168" t="s">
        <v>284</v>
      </c>
      <c r="C2021" s="176">
        <f t="shared" ref="C2021" si="392">C2022</f>
        <v>42000</v>
      </c>
      <c r="D2021" s="176">
        <f t="shared" ref="D2021" si="393">D2022</f>
        <v>0</v>
      </c>
    </row>
    <row r="2022" spans="1:4" s="136" customFormat="1" ht="20.25" x14ac:dyDescent="0.2">
      <c r="A2022" s="159">
        <v>638100</v>
      </c>
      <c r="B2022" s="160" t="s">
        <v>285</v>
      </c>
      <c r="C2022" s="152">
        <v>42000</v>
      </c>
      <c r="D2022" s="167">
        <v>0</v>
      </c>
    </row>
    <row r="2023" spans="1:4" s="136" customFormat="1" ht="20.25" x14ac:dyDescent="0.2">
      <c r="A2023" s="181"/>
      <c r="B2023" s="172" t="s">
        <v>294</v>
      </c>
      <c r="C2023" s="178">
        <f>C1993+C2012+C2018</f>
        <v>2278700</v>
      </c>
      <c r="D2023" s="178">
        <f>D1993+D2012+D2018</f>
        <v>5400</v>
      </c>
    </row>
    <row r="2024" spans="1:4" s="136" customFormat="1" ht="20.25" x14ac:dyDescent="0.2">
      <c r="A2024" s="182"/>
      <c r="B2024" s="154"/>
      <c r="C2024" s="158"/>
      <c r="D2024" s="158"/>
    </row>
    <row r="2025" spans="1:4" s="136" customFormat="1" ht="20.25" x14ac:dyDescent="0.2">
      <c r="A2025" s="157"/>
      <c r="B2025" s="154"/>
      <c r="C2025" s="152"/>
      <c r="D2025" s="152"/>
    </row>
    <row r="2026" spans="1:4" s="136" customFormat="1" ht="20.25" x14ac:dyDescent="0.2">
      <c r="A2026" s="159" t="s">
        <v>407</v>
      </c>
      <c r="B2026" s="168"/>
      <c r="C2026" s="152"/>
      <c r="D2026" s="152"/>
    </row>
    <row r="2027" spans="1:4" s="136" customFormat="1" ht="20.25" x14ac:dyDescent="0.2">
      <c r="A2027" s="159" t="s">
        <v>377</v>
      </c>
      <c r="B2027" s="168"/>
      <c r="C2027" s="152"/>
      <c r="D2027" s="152"/>
    </row>
    <row r="2028" spans="1:4" s="136" customFormat="1" ht="20.25" x14ac:dyDescent="0.2">
      <c r="A2028" s="159" t="s">
        <v>408</v>
      </c>
      <c r="B2028" s="168"/>
      <c r="C2028" s="152"/>
      <c r="D2028" s="152"/>
    </row>
    <row r="2029" spans="1:4" s="136" customFormat="1" ht="20.25" x14ac:dyDescent="0.2">
      <c r="A2029" s="159" t="s">
        <v>293</v>
      </c>
      <c r="B2029" s="168"/>
      <c r="C2029" s="152"/>
      <c r="D2029" s="152"/>
    </row>
    <row r="2030" spans="1:4" s="136" customFormat="1" ht="20.25" x14ac:dyDescent="0.2">
      <c r="A2030" s="159"/>
      <c r="B2030" s="161"/>
      <c r="C2030" s="158"/>
      <c r="D2030" s="158"/>
    </row>
    <row r="2031" spans="1:4" s="136" customFormat="1" ht="20.25" x14ac:dyDescent="0.2">
      <c r="A2031" s="175">
        <v>410000</v>
      </c>
      <c r="B2031" s="163" t="s">
        <v>44</v>
      </c>
      <c r="C2031" s="176">
        <f t="shared" ref="C2031" si="394">C2032+C2037</f>
        <v>1701200</v>
      </c>
      <c r="D2031" s="176">
        <f>D2032+D2037</f>
        <v>0</v>
      </c>
    </row>
    <row r="2032" spans="1:4" s="136" customFormat="1" ht="20.25" x14ac:dyDescent="0.2">
      <c r="A2032" s="175">
        <v>411000</v>
      </c>
      <c r="B2032" s="163" t="s">
        <v>45</v>
      </c>
      <c r="C2032" s="176">
        <f t="shared" ref="C2032" si="395">SUM(C2033:C2036)</f>
        <v>1393500</v>
      </c>
      <c r="D2032" s="176">
        <f>SUM(D2033:D2036)</f>
        <v>0</v>
      </c>
    </row>
    <row r="2033" spans="1:4" s="136" customFormat="1" ht="20.25" x14ac:dyDescent="0.2">
      <c r="A2033" s="159">
        <v>411100</v>
      </c>
      <c r="B2033" s="160" t="s">
        <v>46</v>
      </c>
      <c r="C2033" s="152">
        <f>1200000+82200+1300</f>
        <v>1283500</v>
      </c>
      <c r="D2033" s="167">
        <v>0</v>
      </c>
    </row>
    <row r="2034" spans="1:4" s="136" customFormat="1" ht="20.25" x14ac:dyDescent="0.2">
      <c r="A2034" s="159">
        <v>411200</v>
      </c>
      <c r="B2034" s="160" t="s">
        <v>47</v>
      </c>
      <c r="C2034" s="152">
        <v>65000</v>
      </c>
      <c r="D2034" s="167">
        <v>0</v>
      </c>
    </row>
    <row r="2035" spans="1:4" s="136" customFormat="1" ht="40.5" x14ac:dyDescent="0.2">
      <c r="A2035" s="159">
        <v>411300</v>
      </c>
      <c r="B2035" s="160" t="s">
        <v>48</v>
      </c>
      <c r="C2035" s="152">
        <v>10000</v>
      </c>
      <c r="D2035" s="167">
        <v>0</v>
      </c>
    </row>
    <row r="2036" spans="1:4" s="136" customFormat="1" ht="20.25" x14ac:dyDescent="0.2">
      <c r="A2036" s="159">
        <v>411400</v>
      </c>
      <c r="B2036" s="160" t="s">
        <v>49</v>
      </c>
      <c r="C2036" s="152">
        <v>35000</v>
      </c>
      <c r="D2036" s="167">
        <v>0</v>
      </c>
    </row>
    <row r="2037" spans="1:4" s="136" customFormat="1" ht="20.25" x14ac:dyDescent="0.2">
      <c r="A2037" s="175">
        <v>412000</v>
      </c>
      <c r="B2037" s="168" t="s">
        <v>50</v>
      </c>
      <c r="C2037" s="176">
        <f>SUM(C2038:C2046)</f>
        <v>307700</v>
      </c>
      <c r="D2037" s="176">
        <f>SUM(D2038:D2046)</f>
        <v>0</v>
      </c>
    </row>
    <row r="2038" spans="1:4" s="136" customFormat="1" ht="20.25" x14ac:dyDescent="0.2">
      <c r="A2038" s="159">
        <v>412200</v>
      </c>
      <c r="B2038" s="160" t="s">
        <v>52</v>
      </c>
      <c r="C2038" s="152">
        <v>110000</v>
      </c>
      <c r="D2038" s="167">
        <v>0</v>
      </c>
    </row>
    <row r="2039" spans="1:4" s="136" customFormat="1" ht="20.25" x14ac:dyDescent="0.2">
      <c r="A2039" s="159">
        <v>412300</v>
      </c>
      <c r="B2039" s="160" t="s">
        <v>53</v>
      </c>
      <c r="C2039" s="152">
        <v>11000</v>
      </c>
      <c r="D2039" s="167">
        <v>0</v>
      </c>
    </row>
    <row r="2040" spans="1:4" s="136" customFormat="1" ht="20.25" x14ac:dyDescent="0.2">
      <c r="A2040" s="159">
        <v>412500</v>
      </c>
      <c r="B2040" s="160" t="s">
        <v>57</v>
      </c>
      <c r="C2040" s="152">
        <v>8000</v>
      </c>
      <c r="D2040" s="167">
        <v>0</v>
      </c>
    </row>
    <row r="2041" spans="1:4" s="136" customFormat="1" ht="20.25" x14ac:dyDescent="0.2">
      <c r="A2041" s="159">
        <v>412600</v>
      </c>
      <c r="B2041" s="160" t="s">
        <v>58</v>
      </c>
      <c r="C2041" s="152">
        <v>6000</v>
      </c>
      <c r="D2041" s="167">
        <v>0</v>
      </c>
    </row>
    <row r="2042" spans="1:4" s="136" customFormat="1" ht="20.25" x14ac:dyDescent="0.2">
      <c r="A2042" s="159">
        <v>412700</v>
      </c>
      <c r="B2042" s="160" t="s">
        <v>60</v>
      </c>
      <c r="C2042" s="152">
        <v>170000</v>
      </c>
      <c r="D2042" s="167">
        <v>0</v>
      </c>
    </row>
    <row r="2043" spans="1:4" s="136" customFormat="1" ht="20.25" x14ac:dyDescent="0.2">
      <c r="A2043" s="159">
        <v>412900</v>
      </c>
      <c r="B2043" s="160" t="s">
        <v>76</v>
      </c>
      <c r="C2043" s="152">
        <v>400</v>
      </c>
      <c r="D2043" s="167">
        <v>0</v>
      </c>
    </row>
    <row r="2044" spans="1:4" s="136" customFormat="1" ht="20.25" x14ac:dyDescent="0.2">
      <c r="A2044" s="159">
        <v>412900</v>
      </c>
      <c r="B2044" s="169" t="s">
        <v>77</v>
      </c>
      <c r="C2044" s="152">
        <v>300</v>
      </c>
      <c r="D2044" s="167">
        <v>0</v>
      </c>
    </row>
    <row r="2045" spans="1:4" s="136" customFormat="1" ht="20.25" x14ac:dyDescent="0.2">
      <c r="A2045" s="159">
        <v>412900</v>
      </c>
      <c r="B2045" s="169" t="s">
        <v>78</v>
      </c>
      <c r="C2045" s="152">
        <v>1999.9999999999998</v>
      </c>
      <c r="D2045" s="167">
        <v>0</v>
      </c>
    </row>
    <row r="2046" spans="1:4" s="136" customFormat="1" ht="20.25" x14ac:dyDescent="0.2">
      <c r="A2046" s="159">
        <v>412900</v>
      </c>
      <c r="B2046" s="169" t="s">
        <v>80</v>
      </c>
      <c r="C2046" s="152">
        <v>0</v>
      </c>
      <c r="D2046" s="167">
        <v>0</v>
      </c>
    </row>
    <row r="2047" spans="1:4" s="177" customFormat="1" ht="20.25" x14ac:dyDescent="0.2">
      <c r="A2047" s="175">
        <v>510000</v>
      </c>
      <c r="B2047" s="168" t="s">
        <v>243</v>
      </c>
      <c r="C2047" s="176">
        <f t="shared" ref="C2047" si="396">C2048</f>
        <v>10000</v>
      </c>
      <c r="D2047" s="176">
        <f>D2048</f>
        <v>0</v>
      </c>
    </row>
    <row r="2048" spans="1:4" s="177" customFormat="1" ht="20.25" x14ac:dyDescent="0.2">
      <c r="A2048" s="175">
        <v>511000</v>
      </c>
      <c r="B2048" s="168" t="s">
        <v>244</v>
      </c>
      <c r="C2048" s="176">
        <f>C2049+0</f>
        <v>10000</v>
      </c>
      <c r="D2048" s="176">
        <f>D2049+0</f>
        <v>0</v>
      </c>
    </row>
    <row r="2049" spans="1:4" s="136" customFormat="1" ht="20.25" x14ac:dyDescent="0.2">
      <c r="A2049" s="159">
        <v>511300</v>
      </c>
      <c r="B2049" s="160" t="s">
        <v>247</v>
      </c>
      <c r="C2049" s="152">
        <v>10000</v>
      </c>
      <c r="D2049" s="167">
        <v>0</v>
      </c>
    </row>
    <row r="2050" spans="1:4" s="177" customFormat="1" ht="20.25" x14ac:dyDescent="0.2">
      <c r="A2050" s="175">
        <v>630000</v>
      </c>
      <c r="B2050" s="168" t="s">
        <v>277</v>
      </c>
      <c r="C2050" s="176">
        <f>C2051+0</f>
        <v>0</v>
      </c>
      <c r="D2050" s="176">
        <f>D2051+0</f>
        <v>10000</v>
      </c>
    </row>
    <row r="2051" spans="1:4" s="177" customFormat="1" ht="20.25" x14ac:dyDescent="0.2">
      <c r="A2051" s="175">
        <v>631000</v>
      </c>
      <c r="B2051" s="168" t="s">
        <v>278</v>
      </c>
      <c r="C2051" s="176">
        <f>0+C2052</f>
        <v>0</v>
      </c>
      <c r="D2051" s="176">
        <f>0+D2052</f>
        <v>10000</v>
      </c>
    </row>
    <row r="2052" spans="1:4" s="136" customFormat="1" ht="20.25" x14ac:dyDescent="0.2">
      <c r="A2052" s="179">
        <v>631200</v>
      </c>
      <c r="B2052" s="160" t="s">
        <v>280</v>
      </c>
      <c r="C2052" s="152">
        <v>0</v>
      </c>
      <c r="D2052" s="152">
        <v>10000</v>
      </c>
    </row>
    <row r="2053" spans="1:4" s="136" customFormat="1" ht="20.25" x14ac:dyDescent="0.2">
      <c r="A2053" s="181"/>
      <c r="B2053" s="172" t="s">
        <v>294</v>
      </c>
      <c r="C2053" s="178">
        <f>C2031+C2047+C2050</f>
        <v>1711200</v>
      </c>
      <c r="D2053" s="178">
        <f>D2031+D2047+D2050</f>
        <v>10000</v>
      </c>
    </row>
    <row r="2054" spans="1:4" s="136" customFormat="1" ht="20.25" x14ac:dyDescent="0.2">
      <c r="A2054" s="182"/>
      <c r="B2054" s="154"/>
      <c r="C2054" s="158"/>
      <c r="D2054" s="158"/>
    </row>
    <row r="2055" spans="1:4" s="136" customFormat="1" ht="20.25" x14ac:dyDescent="0.2">
      <c r="A2055" s="157"/>
      <c r="B2055" s="154"/>
      <c r="C2055" s="152"/>
      <c r="D2055" s="152"/>
    </row>
    <row r="2056" spans="1:4" s="136" customFormat="1" ht="20.25" x14ac:dyDescent="0.2">
      <c r="A2056" s="159" t="s">
        <v>409</v>
      </c>
      <c r="B2056" s="168"/>
      <c r="C2056" s="152"/>
      <c r="D2056" s="152"/>
    </row>
    <row r="2057" spans="1:4" s="136" customFormat="1" ht="20.25" x14ac:dyDescent="0.2">
      <c r="A2057" s="159" t="s">
        <v>377</v>
      </c>
      <c r="B2057" s="168"/>
      <c r="C2057" s="152"/>
      <c r="D2057" s="152"/>
    </row>
    <row r="2058" spans="1:4" s="136" customFormat="1" ht="20.25" x14ac:dyDescent="0.2">
      <c r="A2058" s="159" t="s">
        <v>410</v>
      </c>
      <c r="B2058" s="168"/>
      <c r="C2058" s="152"/>
      <c r="D2058" s="152"/>
    </row>
    <row r="2059" spans="1:4" s="136" customFormat="1" ht="20.25" x14ac:dyDescent="0.2">
      <c r="A2059" s="159" t="s">
        <v>293</v>
      </c>
      <c r="B2059" s="168"/>
      <c r="C2059" s="152"/>
      <c r="D2059" s="152"/>
    </row>
    <row r="2060" spans="1:4" s="136" customFormat="1" ht="20.25" x14ac:dyDescent="0.2">
      <c r="A2060" s="159"/>
      <c r="B2060" s="161"/>
      <c r="C2060" s="158"/>
      <c r="D2060" s="158"/>
    </row>
    <row r="2061" spans="1:4" s="136" customFormat="1" ht="20.25" x14ac:dyDescent="0.2">
      <c r="A2061" s="175">
        <v>410000</v>
      </c>
      <c r="B2061" s="163" t="s">
        <v>44</v>
      </c>
      <c r="C2061" s="176">
        <f t="shared" ref="C2061" si="397">C2062+C2067</f>
        <v>1115100</v>
      </c>
      <c r="D2061" s="176">
        <f>D2062+D2067</f>
        <v>0</v>
      </c>
    </row>
    <row r="2062" spans="1:4" s="136" customFormat="1" ht="20.25" x14ac:dyDescent="0.2">
      <c r="A2062" s="175">
        <v>411000</v>
      </c>
      <c r="B2062" s="163" t="s">
        <v>45</v>
      </c>
      <c r="C2062" s="176">
        <f t="shared" ref="C2062" si="398">SUM(C2063:C2066)</f>
        <v>978800</v>
      </c>
      <c r="D2062" s="176">
        <f>SUM(D2063:D2066)</f>
        <v>0</v>
      </c>
    </row>
    <row r="2063" spans="1:4" s="136" customFormat="1" ht="20.25" x14ac:dyDescent="0.2">
      <c r="A2063" s="159">
        <v>411100</v>
      </c>
      <c r="B2063" s="160" t="s">
        <v>46</v>
      </c>
      <c r="C2063" s="152">
        <f>882000+42100+2700</f>
        <v>926800</v>
      </c>
      <c r="D2063" s="167">
        <v>0</v>
      </c>
    </row>
    <row r="2064" spans="1:4" s="136" customFormat="1" ht="20.25" x14ac:dyDescent="0.2">
      <c r="A2064" s="159">
        <v>411200</v>
      </c>
      <c r="B2064" s="160" t="s">
        <v>47</v>
      </c>
      <c r="C2064" s="152">
        <v>30000</v>
      </c>
      <c r="D2064" s="167">
        <v>0</v>
      </c>
    </row>
    <row r="2065" spans="1:4" s="136" customFormat="1" ht="40.5" x14ac:dyDescent="0.2">
      <c r="A2065" s="159">
        <v>411300</v>
      </c>
      <c r="B2065" s="160" t="s">
        <v>48</v>
      </c>
      <c r="C2065" s="152">
        <v>10000</v>
      </c>
      <c r="D2065" s="167">
        <v>0</v>
      </c>
    </row>
    <row r="2066" spans="1:4" s="136" customFormat="1" ht="20.25" x14ac:dyDescent="0.2">
      <c r="A2066" s="159">
        <v>411400</v>
      </c>
      <c r="B2066" s="160" t="s">
        <v>49</v>
      </c>
      <c r="C2066" s="152">
        <v>12000</v>
      </c>
      <c r="D2066" s="167">
        <v>0</v>
      </c>
    </row>
    <row r="2067" spans="1:4" s="136" customFormat="1" ht="20.25" x14ac:dyDescent="0.2">
      <c r="A2067" s="175">
        <v>412000</v>
      </c>
      <c r="B2067" s="168" t="s">
        <v>50</v>
      </c>
      <c r="C2067" s="176">
        <f>SUM(C2068:C2077)</f>
        <v>136300</v>
      </c>
      <c r="D2067" s="176">
        <f>SUM(D2068:D2077)</f>
        <v>0</v>
      </c>
    </row>
    <row r="2068" spans="1:4" s="136" customFormat="1" ht="20.25" x14ac:dyDescent="0.2">
      <c r="A2068" s="179">
        <v>412100</v>
      </c>
      <c r="B2068" s="160" t="s">
        <v>51</v>
      </c>
      <c r="C2068" s="152">
        <v>2000</v>
      </c>
      <c r="D2068" s="167">
        <v>0</v>
      </c>
    </row>
    <row r="2069" spans="1:4" s="136" customFormat="1" ht="20.25" x14ac:dyDescent="0.2">
      <c r="A2069" s="159">
        <v>412200</v>
      </c>
      <c r="B2069" s="160" t="s">
        <v>52</v>
      </c>
      <c r="C2069" s="152">
        <v>44000</v>
      </c>
      <c r="D2069" s="167">
        <v>0</v>
      </c>
    </row>
    <row r="2070" spans="1:4" s="136" customFormat="1" ht="20.25" x14ac:dyDescent="0.2">
      <c r="A2070" s="159">
        <v>412300</v>
      </c>
      <c r="B2070" s="160" t="s">
        <v>53</v>
      </c>
      <c r="C2070" s="152">
        <v>8200</v>
      </c>
      <c r="D2070" s="167">
        <v>0</v>
      </c>
    </row>
    <row r="2071" spans="1:4" s="136" customFormat="1" ht="20.25" x14ac:dyDescent="0.2">
      <c r="A2071" s="159">
        <v>412500</v>
      </c>
      <c r="B2071" s="160" t="s">
        <v>57</v>
      </c>
      <c r="C2071" s="152">
        <v>4000</v>
      </c>
      <c r="D2071" s="167">
        <v>0</v>
      </c>
    </row>
    <row r="2072" spans="1:4" s="136" customFormat="1" ht="20.25" x14ac:dyDescent="0.2">
      <c r="A2072" s="159">
        <v>412600</v>
      </c>
      <c r="B2072" s="160" t="s">
        <v>58</v>
      </c>
      <c r="C2072" s="152">
        <v>8500</v>
      </c>
      <c r="D2072" s="167">
        <v>0</v>
      </c>
    </row>
    <row r="2073" spans="1:4" s="136" customFormat="1" ht="20.25" x14ac:dyDescent="0.2">
      <c r="A2073" s="159">
        <v>412700</v>
      </c>
      <c r="B2073" s="160" t="s">
        <v>60</v>
      </c>
      <c r="C2073" s="152">
        <v>60000</v>
      </c>
      <c r="D2073" s="167">
        <v>0</v>
      </c>
    </row>
    <row r="2074" spans="1:4" s="136" customFormat="1" ht="20.25" x14ac:dyDescent="0.2">
      <c r="A2074" s="159">
        <v>412900</v>
      </c>
      <c r="B2074" s="169" t="s">
        <v>75</v>
      </c>
      <c r="C2074" s="152">
        <v>5000</v>
      </c>
      <c r="D2074" s="167">
        <v>0</v>
      </c>
    </row>
    <row r="2075" spans="1:4" s="136" customFormat="1" ht="20.25" x14ac:dyDescent="0.2">
      <c r="A2075" s="159">
        <v>412900</v>
      </c>
      <c r="B2075" s="169" t="s">
        <v>77</v>
      </c>
      <c r="C2075" s="152">
        <v>500</v>
      </c>
      <c r="D2075" s="167">
        <v>0</v>
      </c>
    </row>
    <row r="2076" spans="1:4" s="136" customFormat="1" ht="20.25" x14ac:dyDescent="0.2">
      <c r="A2076" s="159">
        <v>412900</v>
      </c>
      <c r="B2076" s="169" t="s">
        <v>78</v>
      </c>
      <c r="C2076" s="152">
        <v>1000</v>
      </c>
      <c r="D2076" s="167">
        <v>0</v>
      </c>
    </row>
    <row r="2077" spans="1:4" s="136" customFormat="1" ht="20.25" x14ac:dyDescent="0.2">
      <c r="A2077" s="159">
        <v>412900</v>
      </c>
      <c r="B2077" s="160" t="s">
        <v>80</v>
      </c>
      <c r="C2077" s="152">
        <v>3100</v>
      </c>
      <c r="D2077" s="167">
        <v>0</v>
      </c>
    </row>
    <row r="2078" spans="1:4" s="177" customFormat="1" ht="20.25" x14ac:dyDescent="0.2">
      <c r="A2078" s="175">
        <v>510000</v>
      </c>
      <c r="B2078" s="168" t="s">
        <v>243</v>
      </c>
      <c r="C2078" s="176">
        <f>C2079+C2081</f>
        <v>4000</v>
      </c>
      <c r="D2078" s="176">
        <f>D2079+D2081</f>
        <v>0</v>
      </c>
    </row>
    <row r="2079" spans="1:4" s="177" customFormat="1" ht="20.25" x14ac:dyDescent="0.2">
      <c r="A2079" s="175">
        <v>511000</v>
      </c>
      <c r="B2079" s="168" t="s">
        <v>244</v>
      </c>
      <c r="C2079" s="176">
        <f>C2080+0</f>
        <v>4000</v>
      </c>
      <c r="D2079" s="176">
        <f>D2080+0</f>
        <v>0</v>
      </c>
    </row>
    <row r="2080" spans="1:4" s="136" customFormat="1" ht="20.25" x14ac:dyDescent="0.2">
      <c r="A2080" s="159">
        <v>511300</v>
      </c>
      <c r="B2080" s="160" t="s">
        <v>247</v>
      </c>
      <c r="C2080" s="152">
        <v>4000</v>
      </c>
      <c r="D2080" s="167">
        <v>0</v>
      </c>
    </row>
    <row r="2081" spans="1:4" s="177" customFormat="1" ht="20.25" x14ac:dyDescent="0.2">
      <c r="A2081" s="175">
        <v>516000</v>
      </c>
      <c r="B2081" s="168" t="s">
        <v>256</v>
      </c>
      <c r="C2081" s="176">
        <f t="shared" ref="C2081" si="399">C2082</f>
        <v>0</v>
      </c>
      <c r="D2081" s="176">
        <f t="shared" ref="D2081" si="400">D2082</f>
        <v>0</v>
      </c>
    </row>
    <row r="2082" spans="1:4" s="136" customFormat="1" ht="20.25" x14ac:dyDescent="0.2">
      <c r="A2082" s="159">
        <v>516100</v>
      </c>
      <c r="B2082" s="160" t="s">
        <v>256</v>
      </c>
      <c r="C2082" s="152">
        <v>0</v>
      </c>
      <c r="D2082" s="167">
        <v>0</v>
      </c>
    </row>
    <row r="2083" spans="1:4" s="177" customFormat="1" ht="20.25" x14ac:dyDescent="0.2">
      <c r="A2083" s="175">
        <v>630000</v>
      </c>
      <c r="B2083" s="168" t="s">
        <v>277</v>
      </c>
      <c r="C2083" s="176">
        <f>0+C2084</f>
        <v>25000</v>
      </c>
      <c r="D2083" s="176">
        <f>0+D2084</f>
        <v>0</v>
      </c>
    </row>
    <row r="2084" spans="1:4" s="177" customFormat="1" ht="20.25" x14ac:dyDescent="0.2">
      <c r="A2084" s="175">
        <v>638000</v>
      </c>
      <c r="B2084" s="168" t="s">
        <v>284</v>
      </c>
      <c r="C2084" s="176">
        <f t="shared" ref="C2084" si="401">C2085</f>
        <v>25000</v>
      </c>
      <c r="D2084" s="176">
        <f t="shared" ref="D2084" si="402">D2085</f>
        <v>0</v>
      </c>
    </row>
    <row r="2085" spans="1:4" s="136" customFormat="1" ht="20.25" x14ac:dyDescent="0.2">
      <c r="A2085" s="159">
        <v>638100</v>
      </c>
      <c r="B2085" s="160" t="s">
        <v>285</v>
      </c>
      <c r="C2085" s="152">
        <v>25000</v>
      </c>
      <c r="D2085" s="167">
        <v>0</v>
      </c>
    </row>
    <row r="2086" spans="1:4" s="136" customFormat="1" ht="20.25" x14ac:dyDescent="0.2">
      <c r="A2086" s="181"/>
      <c r="B2086" s="172" t="s">
        <v>294</v>
      </c>
      <c r="C2086" s="178">
        <f>C2061+C2078+C2083</f>
        <v>1144100</v>
      </c>
      <c r="D2086" s="178">
        <f>D2061+D2078+D2083</f>
        <v>0</v>
      </c>
    </row>
    <row r="2087" spans="1:4" s="136" customFormat="1" ht="20.25" x14ac:dyDescent="0.2">
      <c r="A2087" s="180"/>
      <c r="B2087" s="154"/>
      <c r="C2087" s="158"/>
      <c r="D2087" s="158"/>
    </row>
    <row r="2088" spans="1:4" s="136" customFormat="1" ht="20.25" x14ac:dyDescent="0.2">
      <c r="A2088" s="157"/>
      <c r="B2088" s="154"/>
      <c r="C2088" s="152"/>
      <c r="D2088" s="152"/>
    </row>
    <row r="2089" spans="1:4" s="136" customFormat="1" ht="20.25" x14ac:dyDescent="0.2">
      <c r="A2089" s="159" t="s">
        <v>412</v>
      </c>
      <c r="B2089" s="168"/>
      <c r="C2089" s="152"/>
      <c r="D2089" s="152"/>
    </row>
    <row r="2090" spans="1:4" s="136" customFormat="1" ht="20.25" x14ac:dyDescent="0.2">
      <c r="A2090" s="159" t="s">
        <v>377</v>
      </c>
      <c r="B2090" s="168"/>
      <c r="C2090" s="152"/>
      <c r="D2090" s="152"/>
    </row>
    <row r="2091" spans="1:4" s="136" customFormat="1" ht="20.25" x14ac:dyDescent="0.2">
      <c r="A2091" s="159" t="s">
        <v>413</v>
      </c>
      <c r="B2091" s="168"/>
      <c r="C2091" s="152"/>
      <c r="D2091" s="152"/>
    </row>
    <row r="2092" spans="1:4" s="136" customFormat="1" ht="20.25" x14ac:dyDescent="0.2">
      <c r="A2092" s="159" t="s">
        <v>293</v>
      </c>
      <c r="B2092" s="168"/>
      <c r="C2092" s="152"/>
      <c r="D2092" s="152"/>
    </row>
    <row r="2093" spans="1:4" s="136" customFormat="1" ht="20.25" x14ac:dyDescent="0.2">
      <c r="A2093" s="159"/>
      <c r="B2093" s="161"/>
      <c r="C2093" s="158"/>
      <c r="D2093" s="158"/>
    </row>
    <row r="2094" spans="1:4" s="136" customFormat="1" ht="20.25" x14ac:dyDescent="0.2">
      <c r="A2094" s="175">
        <v>410000</v>
      </c>
      <c r="B2094" s="163" t="s">
        <v>44</v>
      </c>
      <c r="C2094" s="176">
        <f t="shared" ref="C2094" si="403">C2095+C2100+C2115</f>
        <v>8788500</v>
      </c>
      <c r="D2094" s="176">
        <f>D2095+D2100+D2115</f>
        <v>262000</v>
      </c>
    </row>
    <row r="2095" spans="1:4" s="136" customFormat="1" ht="20.25" x14ac:dyDescent="0.2">
      <c r="A2095" s="175">
        <v>411000</v>
      </c>
      <c r="B2095" s="163" t="s">
        <v>45</v>
      </c>
      <c r="C2095" s="176">
        <f t="shared" ref="C2095" si="404">SUM(C2096:C2099)</f>
        <v>7850500</v>
      </c>
      <c r="D2095" s="176">
        <f>SUM(D2096:D2099)</f>
        <v>0</v>
      </c>
    </row>
    <row r="2096" spans="1:4" s="136" customFormat="1" ht="20.25" x14ac:dyDescent="0.2">
      <c r="A2096" s="159">
        <v>411100</v>
      </c>
      <c r="B2096" s="160" t="s">
        <v>46</v>
      </c>
      <c r="C2096" s="152">
        <f>7300000+5500</f>
        <v>7305500</v>
      </c>
      <c r="D2096" s="167">
        <v>0</v>
      </c>
    </row>
    <row r="2097" spans="1:4" s="136" customFormat="1" ht="20.25" x14ac:dyDescent="0.2">
      <c r="A2097" s="159">
        <v>411200</v>
      </c>
      <c r="B2097" s="160" t="s">
        <v>47</v>
      </c>
      <c r="C2097" s="152">
        <v>210000</v>
      </c>
      <c r="D2097" s="167">
        <v>0</v>
      </c>
    </row>
    <row r="2098" spans="1:4" s="136" customFormat="1" ht="40.5" x14ac:dyDescent="0.2">
      <c r="A2098" s="159">
        <v>411300</v>
      </c>
      <c r="B2098" s="160" t="s">
        <v>48</v>
      </c>
      <c r="C2098" s="152">
        <v>245000</v>
      </c>
      <c r="D2098" s="167">
        <v>0</v>
      </c>
    </row>
    <row r="2099" spans="1:4" s="136" customFormat="1" ht="20.25" x14ac:dyDescent="0.2">
      <c r="A2099" s="159">
        <v>411400</v>
      </c>
      <c r="B2099" s="160" t="s">
        <v>49</v>
      </c>
      <c r="C2099" s="152">
        <v>90000</v>
      </c>
      <c r="D2099" s="167">
        <v>0</v>
      </c>
    </row>
    <row r="2100" spans="1:4" s="136" customFormat="1" ht="20.25" x14ac:dyDescent="0.2">
      <c r="A2100" s="175">
        <v>412000</v>
      </c>
      <c r="B2100" s="168" t="s">
        <v>50</v>
      </c>
      <c r="C2100" s="176">
        <f t="shared" ref="C2100" si="405">SUM(C2101:C2114)</f>
        <v>909000</v>
      </c>
      <c r="D2100" s="176">
        <f>SUM(D2101:D2114)</f>
        <v>262000</v>
      </c>
    </row>
    <row r="2101" spans="1:4" s="136" customFormat="1" ht="20.25" x14ac:dyDescent="0.2">
      <c r="A2101" s="179">
        <v>412100</v>
      </c>
      <c r="B2101" s="160" t="s">
        <v>51</v>
      </c>
      <c r="C2101" s="152">
        <v>0</v>
      </c>
      <c r="D2101" s="152">
        <v>10000</v>
      </c>
    </row>
    <row r="2102" spans="1:4" s="136" customFormat="1" ht="20.25" x14ac:dyDescent="0.2">
      <c r="A2102" s="159">
        <v>412200</v>
      </c>
      <c r="B2102" s="160" t="s">
        <v>52</v>
      </c>
      <c r="C2102" s="152">
        <v>470000</v>
      </c>
      <c r="D2102" s="152">
        <v>70000</v>
      </c>
    </row>
    <row r="2103" spans="1:4" s="136" customFormat="1" ht="20.25" x14ac:dyDescent="0.2">
      <c r="A2103" s="159">
        <v>412300</v>
      </c>
      <c r="B2103" s="160" t="s">
        <v>53</v>
      </c>
      <c r="C2103" s="152">
        <v>70000</v>
      </c>
      <c r="D2103" s="152">
        <v>10000</v>
      </c>
    </row>
    <row r="2104" spans="1:4" s="136" customFormat="1" ht="20.25" x14ac:dyDescent="0.2">
      <c r="A2104" s="159">
        <v>412400</v>
      </c>
      <c r="B2104" s="160" t="s">
        <v>55</v>
      </c>
      <c r="C2104" s="152">
        <v>80000</v>
      </c>
      <c r="D2104" s="152">
        <v>10000</v>
      </c>
    </row>
    <row r="2105" spans="1:4" s="136" customFormat="1" ht="20.25" x14ac:dyDescent="0.2">
      <c r="A2105" s="159">
        <v>412500</v>
      </c>
      <c r="B2105" s="160" t="s">
        <v>57</v>
      </c>
      <c r="C2105" s="152">
        <v>50000</v>
      </c>
      <c r="D2105" s="152">
        <v>30000</v>
      </c>
    </row>
    <row r="2106" spans="1:4" s="136" customFormat="1" ht="20.25" x14ac:dyDescent="0.2">
      <c r="A2106" s="159">
        <v>412600</v>
      </c>
      <c r="B2106" s="160" t="s">
        <v>58</v>
      </c>
      <c r="C2106" s="152">
        <v>60000</v>
      </c>
      <c r="D2106" s="152">
        <v>5000</v>
      </c>
    </row>
    <row r="2107" spans="1:4" s="136" customFormat="1" ht="20.25" x14ac:dyDescent="0.2">
      <c r="A2107" s="159">
        <v>412700</v>
      </c>
      <c r="B2107" s="160" t="s">
        <v>60</v>
      </c>
      <c r="C2107" s="152">
        <v>115000</v>
      </c>
      <c r="D2107" s="152">
        <v>25000</v>
      </c>
    </row>
    <row r="2108" spans="1:4" s="136" customFormat="1" ht="20.25" x14ac:dyDescent="0.2">
      <c r="A2108" s="159">
        <v>412800</v>
      </c>
      <c r="B2108" s="160" t="s">
        <v>73</v>
      </c>
      <c r="C2108" s="152">
        <v>0</v>
      </c>
      <c r="D2108" s="152">
        <v>2000</v>
      </c>
    </row>
    <row r="2109" spans="1:4" s="136" customFormat="1" ht="20.25" x14ac:dyDescent="0.2">
      <c r="A2109" s="159">
        <v>412900</v>
      </c>
      <c r="B2109" s="169" t="s">
        <v>74</v>
      </c>
      <c r="C2109" s="152">
        <v>0</v>
      </c>
      <c r="D2109" s="152">
        <v>1800</v>
      </c>
    </row>
    <row r="2110" spans="1:4" s="136" customFormat="1" ht="20.25" x14ac:dyDescent="0.2">
      <c r="A2110" s="159">
        <v>412900</v>
      </c>
      <c r="B2110" s="169" t="s">
        <v>75</v>
      </c>
      <c r="C2110" s="152">
        <v>47000</v>
      </c>
      <c r="D2110" s="152">
        <v>79000</v>
      </c>
    </row>
    <row r="2111" spans="1:4" s="136" customFormat="1" ht="20.25" x14ac:dyDescent="0.2">
      <c r="A2111" s="159">
        <v>412900</v>
      </c>
      <c r="B2111" s="169" t="s">
        <v>76</v>
      </c>
      <c r="C2111" s="152">
        <v>0</v>
      </c>
      <c r="D2111" s="152">
        <v>8000</v>
      </c>
    </row>
    <row r="2112" spans="1:4" s="136" customFormat="1" ht="20.25" x14ac:dyDescent="0.2">
      <c r="A2112" s="159">
        <v>412900</v>
      </c>
      <c r="B2112" s="169" t="s">
        <v>77</v>
      </c>
      <c r="C2112" s="152">
        <v>5000</v>
      </c>
      <c r="D2112" s="152">
        <v>5500</v>
      </c>
    </row>
    <row r="2113" spans="1:4" s="136" customFormat="1" ht="20.25" x14ac:dyDescent="0.2">
      <c r="A2113" s="159">
        <v>412900</v>
      </c>
      <c r="B2113" s="169" t="s">
        <v>78</v>
      </c>
      <c r="C2113" s="152">
        <v>10000</v>
      </c>
      <c r="D2113" s="152">
        <v>0</v>
      </c>
    </row>
    <row r="2114" spans="1:4" s="136" customFormat="1" ht="20.25" x14ac:dyDescent="0.2">
      <c r="A2114" s="159">
        <v>412900</v>
      </c>
      <c r="B2114" s="160" t="s">
        <v>80</v>
      </c>
      <c r="C2114" s="152">
        <v>2000</v>
      </c>
      <c r="D2114" s="152">
        <v>5700</v>
      </c>
    </row>
    <row r="2115" spans="1:4" s="177" customFormat="1" ht="40.5" x14ac:dyDescent="0.2">
      <c r="A2115" s="175">
        <v>418000</v>
      </c>
      <c r="B2115" s="168" t="s">
        <v>196</v>
      </c>
      <c r="C2115" s="176">
        <f t="shared" ref="C2115" si="406">C2116</f>
        <v>29000</v>
      </c>
      <c r="D2115" s="176">
        <f t="shared" ref="D2115" si="407">D2116</f>
        <v>0</v>
      </c>
    </row>
    <row r="2116" spans="1:4" s="136" customFormat="1" ht="20.25" x14ac:dyDescent="0.2">
      <c r="A2116" s="159">
        <v>418400</v>
      </c>
      <c r="B2116" s="160" t="s">
        <v>198</v>
      </c>
      <c r="C2116" s="152">
        <v>29000</v>
      </c>
      <c r="D2116" s="167">
        <v>0</v>
      </c>
    </row>
    <row r="2117" spans="1:4" s="136" customFormat="1" ht="20.25" x14ac:dyDescent="0.2">
      <c r="A2117" s="175">
        <v>510000</v>
      </c>
      <c r="B2117" s="168" t="s">
        <v>243</v>
      </c>
      <c r="C2117" s="176">
        <f>C2118+C2121+0</f>
        <v>950000</v>
      </c>
      <c r="D2117" s="176">
        <f>D2118+D2121+0</f>
        <v>716500</v>
      </c>
    </row>
    <row r="2118" spans="1:4" s="136" customFormat="1" ht="20.25" x14ac:dyDescent="0.2">
      <c r="A2118" s="175">
        <v>511000</v>
      </c>
      <c r="B2118" s="168" t="s">
        <v>244</v>
      </c>
      <c r="C2118" s="176">
        <f>SUM(C2119:C2120)</f>
        <v>80000</v>
      </c>
      <c r="D2118" s="176">
        <f>SUM(D2119:D2120)</f>
        <v>96500</v>
      </c>
    </row>
    <row r="2119" spans="1:4" s="136" customFormat="1" ht="20.25" x14ac:dyDescent="0.2">
      <c r="A2119" s="159">
        <v>511200</v>
      </c>
      <c r="B2119" s="160" t="s">
        <v>246</v>
      </c>
      <c r="C2119" s="152">
        <v>50000</v>
      </c>
      <c r="D2119" s="167">
        <v>0</v>
      </c>
    </row>
    <row r="2120" spans="1:4" s="136" customFormat="1" ht="20.25" x14ac:dyDescent="0.2">
      <c r="A2120" s="159">
        <v>511300</v>
      </c>
      <c r="B2120" s="160" t="s">
        <v>247</v>
      </c>
      <c r="C2120" s="152">
        <v>30000</v>
      </c>
      <c r="D2120" s="152">
        <v>96500</v>
      </c>
    </row>
    <row r="2121" spans="1:4" s="177" customFormat="1" ht="20.25" x14ac:dyDescent="0.2">
      <c r="A2121" s="175">
        <v>516000</v>
      </c>
      <c r="B2121" s="168" t="s">
        <v>256</v>
      </c>
      <c r="C2121" s="176">
        <f t="shared" ref="C2121" si="408">C2122</f>
        <v>870000</v>
      </c>
      <c r="D2121" s="176">
        <f t="shared" ref="D2121" si="409">D2122</f>
        <v>620000</v>
      </c>
    </row>
    <row r="2122" spans="1:4" s="136" customFormat="1" ht="20.25" x14ac:dyDescent="0.2">
      <c r="A2122" s="159">
        <v>516100</v>
      </c>
      <c r="B2122" s="160" t="s">
        <v>256</v>
      </c>
      <c r="C2122" s="152">
        <v>870000</v>
      </c>
      <c r="D2122" s="152">
        <v>620000</v>
      </c>
    </row>
    <row r="2123" spans="1:4" s="177" customFormat="1" ht="40.5" x14ac:dyDescent="0.2">
      <c r="A2123" s="175">
        <v>580000</v>
      </c>
      <c r="B2123" s="168" t="s">
        <v>258</v>
      </c>
      <c r="C2123" s="176">
        <f t="shared" ref="C2123:C2124" si="410">C2124</f>
        <v>170000</v>
      </c>
      <c r="D2123" s="176">
        <f t="shared" ref="D2123:D2124" si="411">D2124</f>
        <v>0</v>
      </c>
    </row>
    <row r="2124" spans="1:4" s="177" customFormat="1" ht="20.25" x14ac:dyDescent="0.2">
      <c r="A2124" s="175">
        <v>581000</v>
      </c>
      <c r="B2124" s="168" t="s">
        <v>259</v>
      </c>
      <c r="C2124" s="176">
        <f t="shared" si="410"/>
        <v>170000</v>
      </c>
      <c r="D2124" s="176">
        <f t="shared" si="411"/>
        <v>0</v>
      </c>
    </row>
    <row r="2125" spans="1:4" s="136" customFormat="1" ht="40.5" x14ac:dyDescent="0.2">
      <c r="A2125" s="159">
        <v>581200</v>
      </c>
      <c r="B2125" s="160" t="s">
        <v>260</v>
      </c>
      <c r="C2125" s="152">
        <v>170000</v>
      </c>
      <c r="D2125" s="167">
        <v>0</v>
      </c>
    </row>
    <row r="2126" spans="1:4" s="177" customFormat="1" ht="20.25" x14ac:dyDescent="0.2">
      <c r="A2126" s="175">
        <v>630000</v>
      </c>
      <c r="B2126" s="168" t="s">
        <v>277</v>
      </c>
      <c r="C2126" s="176">
        <f>C2127+C2129</f>
        <v>100000</v>
      </c>
      <c r="D2126" s="176">
        <f>D2127+D2129</f>
        <v>140000</v>
      </c>
    </row>
    <row r="2127" spans="1:4" s="177" customFormat="1" ht="20.25" x14ac:dyDescent="0.2">
      <c r="A2127" s="175">
        <v>631000</v>
      </c>
      <c r="B2127" s="168" t="s">
        <v>278</v>
      </c>
      <c r="C2127" s="176">
        <f>0</f>
        <v>0</v>
      </c>
      <c r="D2127" s="176">
        <f>0+D2128</f>
        <v>140000</v>
      </c>
    </row>
    <row r="2128" spans="1:4" s="136" customFormat="1" ht="20.25" x14ac:dyDescent="0.2">
      <c r="A2128" s="179">
        <v>631100</v>
      </c>
      <c r="B2128" s="160" t="s">
        <v>279</v>
      </c>
      <c r="C2128" s="152">
        <v>0</v>
      </c>
      <c r="D2128" s="152">
        <v>140000</v>
      </c>
    </row>
    <row r="2129" spans="1:4" s="177" customFormat="1" ht="20.25" x14ac:dyDescent="0.2">
      <c r="A2129" s="175">
        <v>638000</v>
      </c>
      <c r="B2129" s="168" t="s">
        <v>284</v>
      </c>
      <c r="C2129" s="176">
        <f t="shared" ref="C2129" si="412">C2130</f>
        <v>100000</v>
      </c>
      <c r="D2129" s="176">
        <f t="shared" ref="D2129" si="413">D2130</f>
        <v>0</v>
      </c>
    </row>
    <row r="2130" spans="1:4" s="136" customFormat="1" ht="20.25" x14ac:dyDescent="0.2">
      <c r="A2130" s="159">
        <v>638100</v>
      </c>
      <c r="B2130" s="160" t="s">
        <v>285</v>
      </c>
      <c r="C2130" s="152">
        <v>100000</v>
      </c>
      <c r="D2130" s="167">
        <v>0</v>
      </c>
    </row>
    <row r="2131" spans="1:4" s="136" customFormat="1" ht="20.25" x14ac:dyDescent="0.2">
      <c r="A2131" s="181"/>
      <c r="B2131" s="172" t="s">
        <v>294</v>
      </c>
      <c r="C2131" s="178">
        <f>C2094+C2117+C2123+C2126</f>
        <v>10008500</v>
      </c>
      <c r="D2131" s="178">
        <f>D2094+D2117+D2123+D2126</f>
        <v>1118500</v>
      </c>
    </row>
    <row r="2132" spans="1:4" s="136" customFormat="1" ht="20.25" x14ac:dyDescent="0.2">
      <c r="A2132" s="182"/>
      <c r="B2132" s="154"/>
      <c r="C2132" s="158"/>
      <c r="D2132" s="158"/>
    </row>
    <row r="2133" spans="1:4" s="136" customFormat="1" ht="20.25" x14ac:dyDescent="0.2">
      <c r="A2133" s="157"/>
      <c r="B2133" s="154"/>
      <c r="C2133" s="152"/>
      <c r="D2133" s="152"/>
    </row>
    <row r="2134" spans="1:4" s="136" customFormat="1" ht="20.25" x14ac:dyDescent="0.2">
      <c r="A2134" s="159" t="s">
        <v>414</v>
      </c>
      <c r="B2134" s="168"/>
      <c r="C2134" s="152"/>
      <c r="D2134" s="152"/>
    </row>
    <row r="2135" spans="1:4" s="136" customFormat="1" ht="20.25" x14ac:dyDescent="0.2">
      <c r="A2135" s="159" t="s">
        <v>377</v>
      </c>
      <c r="B2135" s="168"/>
      <c r="C2135" s="152"/>
      <c r="D2135" s="152"/>
    </row>
    <row r="2136" spans="1:4" s="136" customFormat="1" ht="20.25" x14ac:dyDescent="0.2">
      <c r="A2136" s="159" t="s">
        <v>415</v>
      </c>
      <c r="B2136" s="168"/>
      <c r="C2136" s="152"/>
      <c r="D2136" s="152"/>
    </row>
    <row r="2137" spans="1:4" s="136" customFormat="1" ht="20.25" x14ac:dyDescent="0.2">
      <c r="A2137" s="159" t="s">
        <v>293</v>
      </c>
      <c r="B2137" s="168"/>
      <c r="C2137" s="152"/>
      <c r="D2137" s="152"/>
    </row>
    <row r="2138" spans="1:4" s="136" customFormat="1" ht="20.25" x14ac:dyDescent="0.2">
      <c r="A2138" s="159"/>
      <c r="B2138" s="161"/>
      <c r="C2138" s="158"/>
      <c r="D2138" s="158"/>
    </row>
    <row r="2139" spans="1:4" s="136" customFormat="1" ht="20.25" x14ac:dyDescent="0.2">
      <c r="A2139" s="175">
        <v>410000</v>
      </c>
      <c r="B2139" s="163" t="s">
        <v>44</v>
      </c>
      <c r="C2139" s="176">
        <f>C2140+C2145+C2160+C2162</f>
        <v>9307000</v>
      </c>
      <c r="D2139" s="176">
        <f>D2140+D2145+D2160+D2162</f>
        <v>565500</v>
      </c>
    </row>
    <row r="2140" spans="1:4" s="136" customFormat="1" ht="20.25" x14ac:dyDescent="0.2">
      <c r="A2140" s="175">
        <v>411000</v>
      </c>
      <c r="B2140" s="163" t="s">
        <v>45</v>
      </c>
      <c r="C2140" s="176">
        <f t="shared" ref="C2140" si="414">SUM(C2141:C2144)</f>
        <v>8037500</v>
      </c>
      <c r="D2140" s="176">
        <f>SUM(D2141:D2144)</f>
        <v>0</v>
      </c>
    </row>
    <row r="2141" spans="1:4" s="136" customFormat="1" ht="20.25" x14ac:dyDescent="0.2">
      <c r="A2141" s="159">
        <v>411100</v>
      </c>
      <c r="B2141" s="160" t="s">
        <v>46</v>
      </c>
      <c r="C2141" s="152">
        <f>7480000+17500</f>
        <v>7497500</v>
      </c>
      <c r="D2141" s="167">
        <v>0</v>
      </c>
    </row>
    <row r="2142" spans="1:4" s="136" customFormat="1" ht="20.25" x14ac:dyDescent="0.2">
      <c r="A2142" s="159">
        <v>411200</v>
      </c>
      <c r="B2142" s="160" t="s">
        <v>47</v>
      </c>
      <c r="C2142" s="152">
        <v>120000</v>
      </c>
      <c r="D2142" s="167">
        <v>0</v>
      </c>
    </row>
    <row r="2143" spans="1:4" s="136" customFormat="1" ht="40.5" x14ac:dyDescent="0.2">
      <c r="A2143" s="159">
        <v>411300</v>
      </c>
      <c r="B2143" s="160" t="s">
        <v>48</v>
      </c>
      <c r="C2143" s="152">
        <v>310000</v>
      </c>
      <c r="D2143" s="167">
        <v>0</v>
      </c>
    </row>
    <row r="2144" spans="1:4" s="136" customFormat="1" ht="20.25" x14ac:dyDescent="0.2">
      <c r="A2144" s="159">
        <v>411400</v>
      </c>
      <c r="B2144" s="160" t="s">
        <v>49</v>
      </c>
      <c r="C2144" s="152">
        <v>110000</v>
      </c>
      <c r="D2144" s="167">
        <v>0</v>
      </c>
    </row>
    <row r="2145" spans="1:4" s="136" customFormat="1" ht="20.25" x14ac:dyDescent="0.2">
      <c r="A2145" s="175">
        <v>412000</v>
      </c>
      <c r="B2145" s="168" t="s">
        <v>50</v>
      </c>
      <c r="C2145" s="176">
        <f>SUM(C2146:C2159)</f>
        <v>1214500</v>
      </c>
      <c r="D2145" s="176">
        <f>SUM(D2146:D2159)</f>
        <v>535500</v>
      </c>
    </row>
    <row r="2146" spans="1:4" s="136" customFormat="1" ht="20.25" x14ac:dyDescent="0.2">
      <c r="A2146" s="159">
        <v>412100</v>
      </c>
      <c r="B2146" s="160" t="s">
        <v>51</v>
      </c>
      <c r="C2146" s="152">
        <v>1500</v>
      </c>
      <c r="D2146" s="152">
        <v>5000</v>
      </c>
    </row>
    <row r="2147" spans="1:4" s="136" customFormat="1" ht="20.25" x14ac:dyDescent="0.2">
      <c r="A2147" s="159">
        <v>412200</v>
      </c>
      <c r="B2147" s="160" t="s">
        <v>52</v>
      </c>
      <c r="C2147" s="152">
        <v>800000</v>
      </c>
      <c r="D2147" s="152">
        <v>218500</v>
      </c>
    </row>
    <row r="2148" spans="1:4" s="136" customFormat="1" ht="20.25" x14ac:dyDescent="0.2">
      <c r="A2148" s="159">
        <v>412300</v>
      </c>
      <c r="B2148" s="160" t="s">
        <v>53</v>
      </c>
      <c r="C2148" s="152">
        <v>50000</v>
      </c>
      <c r="D2148" s="152">
        <v>7500</v>
      </c>
    </row>
    <row r="2149" spans="1:4" s="136" customFormat="1" ht="20.25" x14ac:dyDescent="0.2">
      <c r="A2149" s="159">
        <v>412400</v>
      </c>
      <c r="B2149" s="160" t="s">
        <v>55</v>
      </c>
      <c r="C2149" s="152">
        <v>80000</v>
      </c>
      <c r="D2149" s="152">
        <v>18000</v>
      </c>
    </row>
    <row r="2150" spans="1:4" s="136" customFormat="1" ht="20.25" x14ac:dyDescent="0.2">
      <c r="A2150" s="159">
        <v>412500</v>
      </c>
      <c r="B2150" s="160" t="s">
        <v>57</v>
      </c>
      <c r="C2150" s="152">
        <v>17000</v>
      </c>
      <c r="D2150" s="152">
        <v>50000</v>
      </c>
    </row>
    <row r="2151" spans="1:4" s="136" customFormat="1" ht="20.25" x14ac:dyDescent="0.2">
      <c r="A2151" s="159">
        <v>412600</v>
      </c>
      <c r="B2151" s="160" t="s">
        <v>58</v>
      </c>
      <c r="C2151" s="152">
        <v>20000</v>
      </c>
      <c r="D2151" s="152">
        <v>10500</v>
      </c>
    </row>
    <row r="2152" spans="1:4" s="136" customFormat="1" ht="20.25" x14ac:dyDescent="0.2">
      <c r="A2152" s="159">
        <v>412700</v>
      </c>
      <c r="B2152" s="160" t="s">
        <v>60</v>
      </c>
      <c r="C2152" s="152">
        <v>165000</v>
      </c>
      <c r="D2152" s="152">
        <v>60000</v>
      </c>
    </row>
    <row r="2153" spans="1:4" s="136" customFormat="1" ht="20.25" x14ac:dyDescent="0.2">
      <c r="A2153" s="159">
        <v>412800</v>
      </c>
      <c r="B2153" s="160" t="s">
        <v>73</v>
      </c>
      <c r="C2153" s="152">
        <v>0</v>
      </c>
      <c r="D2153" s="152">
        <v>2000</v>
      </c>
    </row>
    <row r="2154" spans="1:4" s="136" customFormat="1" ht="20.25" x14ac:dyDescent="0.2">
      <c r="A2154" s="159">
        <v>412900</v>
      </c>
      <c r="B2154" s="169" t="s">
        <v>74</v>
      </c>
      <c r="C2154" s="152">
        <v>0</v>
      </c>
      <c r="D2154" s="152">
        <v>2000</v>
      </c>
    </row>
    <row r="2155" spans="1:4" s="136" customFormat="1" ht="20.25" x14ac:dyDescent="0.2">
      <c r="A2155" s="159">
        <v>412900</v>
      </c>
      <c r="B2155" s="169" t="s">
        <v>75</v>
      </c>
      <c r="C2155" s="152">
        <v>55000</v>
      </c>
      <c r="D2155" s="152">
        <v>122000</v>
      </c>
    </row>
    <row r="2156" spans="1:4" s="136" customFormat="1" ht="20.25" x14ac:dyDescent="0.2">
      <c r="A2156" s="159">
        <v>412900</v>
      </c>
      <c r="B2156" s="169" t="s">
        <v>76</v>
      </c>
      <c r="C2156" s="152">
        <v>0</v>
      </c>
      <c r="D2156" s="152">
        <v>16000</v>
      </c>
    </row>
    <row r="2157" spans="1:4" s="136" customFormat="1" ht="20.25" x14ac:dyDescent="0.2">
      <c r="A2157" s="159">
        <v>412900</v>
      </c>
      <c r="B2157" s="169" t="s">
        <v>77</v>
      </c>
      <c r="C2157" s="152">
        <v>9000</v>
      </c>
      <c r="D2157" s="152">
        <v>20000</v>
      </c>
    </row>
    <row r="2158" spans="1:4" s="136" customFormat="1" ht="20.25" x14ac:dyDescent="0.2">
      <c r="A2158" s="159">
        <v>412900</v>
      </c>
      <c r="B2158" s="169" t="s">
        <v>78</v>
      </c>
      <c r="C2158" s="152">
        <v>16000</v>
      </c>
      <c r="D2158" s="167">
        <v>0</v>
      </c>
    </row>
    <row r="2159" spans="1:4" s="136" customFormat="1" ht="20.25" x14ac:dyDescent="0.2">
      <c r="A2159" s="159">
        <v>412900</v>
      </c>
      <c r="B2159" s="160" t="s">
        <v>80</v>
      </c>
      <c r="C2159" s="152">
        <v>1000</v>
      </c>
      <c r="D2159" s="152">
        <v>4000</v>
      </c>
    </row>
    <row r="2160" spans="1:4" s="177" customFormat="1" ht="20.25" x14ac:dyDescent="0.2">
      <c r="A2160" s="175">
        <v>413000</v>
      </c>
      <c r="B2160" s="168" t="s">
        <v>97</v>
      </c>
      <c r="C2160" s="176">
        <f t="shared" ref="C2160" si="415">C2161</f>
        <v>10000</v>
      </c>
      <c r="D2160" s="176">
        <f t="shared" ref="D2160" si="416">D2161</f>
        <v>30000</v>
      </c>
    </row>
    <row r="2161" spans="1:4" s="136" customFormat="1" ht="20.25" x14ac:dyDescent="0.2">
      <c r="A2161" s="159">
        <v>413900</v>
      </c>
      <c r="B2161" s="160" t="s">
        <v>106</v>
      </c>
      <c r="C2161" s="152">
        <v>10000</v>
      </c>
      <c r="D2161" s="152">
        <v>30000</v>
      </c>
    </row>
    <row r="2162" spans="1:4" s="177" customFormat="1" ht="40.5" x14ac:dyDescent="0.2">
      <c r="A2162" s="175">
        <v>418000</v>
      </c>
      <c r="B2162" s="168" t="s">
        <v>196</v>
      </c>
      <c r="C2162" s="176">
        <f t="shared" ref="C2162" si="417">C2163</f>
        <v>45000</v>
      </c>
      <c r="D2162" s="176">
        <f t="shared" ref="D2162" si="418">D2163</f>
        <v>0</v>
      </c>
    </row>
    <row r="2163" spans="1:4" s="136" customFormat="1" ht="20.25" x14ac:dyDescent="0.2">
      <c r="A2163" s="159">
        <v>418400</v>
      </c>
      <c r="B2163" s="160" t="s">
        <v>198</v>
      </c>
      <c r="C2163" s="152">
        <v>45000</v>
      </c>
      <c r="D2163" s="167">
        <v>0</v>
      </c>
    </row>
    <row r="2164" spans="1:4" s="136" customFormat="1" ht="20.25" x14ac:dyDescent="0.2">
      <c r="A2164" s="175">
        <v>510000</v>
      </c>
      <c r="B2164" s="168" t="s">
        <v>243</v>
      </c>
      <c r="C2164" s="176">
        <f t="shared" ref="C2164" si="419">C2165+C2170</f>
        <v>580000</v>
      </c>
      <c r="D2164" s="176">
        <f t="shared" ref="D2164" si="420">D2165+D2170</f>
        <v>1636000</v>
      </c>
    </row>
    <row r="2165" spans="1:4" s="136" customFormat="1" ht="20.25" x14ac:dyDescent="0.2">
      <c r="A2165" s="175">
        <v>511000</v>
      </c>
      <c r="B2165" s="168" t="s">
        <v>244</v>
      </c>
      <c r="C2165" s="176">
        <f t="shared" ref="C2165" si="421">SUM(C2166:C2167)</f>
        <v>80000</v>
      </c>
      <c r="D2165" s="176">
        <f>SUM(D2166:D2169)</f>
        <v>345000</v>
      </c>
    </row>
    <row r="2166" spans="1:4" s="136" customFormat="1" ht="20.25" x14ac:dyDescent="0.2">
      <c r="A2166" s="159">
        <v>511200</v>
      </c>
      <c r="B2166" s="160" t="s">
        <v>246</v>
      </c>
      <c r="C2166" s="152">
        <v>30000</v>
      </c>
      <c r="D2166" s="152">
        <v>185000</v>
      </c>
    </row>
    <row r="2167" spans="1:4" s="136" customFormat="1" ht="20.25" x14ac:dyDescent="0.2">
      <c r="A2167" s="159">
        <v>511300</v>
      </c>
      <c r="B2167" s="160" t="s">
        <v>247</v>
      </c>
      <c r="C2167" s="152">
        <v>50000</v>
      </c>
      <c r="D2167" s="152">
        <v>104000</v>
      </c>
    </row>
    <row r="2168" spans="1:4" s="136" customFormat="1" ht="20.25" x14ac:dyDescent="0.2">
      <c r="A2168" s="159">
        <v>511500</v>
      </c>
      <c r="B2168" s="160" t="s">
        <v>249</v>
      </c>
      <c r="C2168" s="152">
        <v>0</v>
      </c>
      <c r="D2168" s="152">
        <v>50000</v>
      </c>
    </row>
    <row r="2169" spans="1:4" s="136" customFormat="1" ht="20.25" x14ac:dyDescent="0.2">
      <c r="A2169" s="159">
        <v>511700</v>
      </c>
      <c r="B2169" s="160" t="s">
        <v>250</v>
      </c>
      <c r="C2169" s="152">
        <v>0</v>
      </c>
      <c r="D2169" s="152">
        <v>6000</v>
      </c>
    </row>
    <row r="2170" spans="1:4" s="177" customFormat="1" ht="20.25" x14ac:dyDescent="0.2">
      <c r="A2170" s="175">
        <v>516000</v>
      </c>
      <c r="B2170" s="168" t="s">
        <v>256</v>
      </c>
      <c r="C2170" s="176">
        <f t="shared" ref="C2170" si="422">C2171</f>
        <v>500000</v>
      </c>
      <c r="D2170" s="176">
        <f t="shared" ref="D2170" si="423">D2171</f>
        <v>1291000</v>
      </c>
    </row>
    <row r="2171" spans="1:4" s="136" customFormat="1" ht="20.25" x14ac:dyDescent="0.2">
      <c r="A2171" s="159">
        <v>516100</v>
      </c>
      <c r="B2171" s="160" t="s">
        <v>256</v>
      </c>
      <c r="C2171" s="152">
        <v>500000</v>
      </c>
      <c r="D2171" s="152">
        <v>1291000</v>
      </c>
    </row>
    <row r="2172" spans="1:4" s="177" customFormat="1" ht="40.5" x14ac:dyDescent="0.2">
      <c r="A2172" s="175">
        <v>580000</v>
      </c>
      <c r="B2172" s="168" t="s">
        <v>258</v>
      </c>
      <c r="C2172" s="176">
        <f t="shared" ref="C2172:C2173" si="424">C2173</f>
        <v>220000</v>
      </c>
      <c r="D2172" s="176">
        <f t="shared" ref="D2172:D2173" si="425">D2173</f>
        <v>0</v>
      </c>
    </row>
    <row r="2173" spans="1:4" s="177" customFormat="1" ht="20.25" x14ac:dyDescent="0.2">
      <c r="A2173" s="175">
        <v>581000</v>
      </c>
      <c r="B2173" s="168" t="s">
        <v>259</v>
      </c>
      <c r="C2173" s="176">
        <f t="shared" si="424"/>
        <v>220000</v>
      </c>
      <c r="D2173" s="176">
        <f t="shared" si="425"/>
        <v>0</v>
      </c>
    </row>
    <row r="2174" spans="1:4" s="136" customFormat="1" ht="40.5" x14ac:dyDescent="0.2">
      <c r="A2174" s="159">
        <v>581200</v>
      </c>
      <c r="B2174" s="160" t="s">
        <v>260</v>
      </c>
      <c r="C2174" s="152">
        <v>220000</v>
      </c>
      <c r="D2174" s="167">
        <v>0</v>
      </c>
    </row>
    <row r="2175" spans="1:4" s="177" customFormat="1" ht="20.25" x14ac:dyDescent="0.2">
      <c r="A2175" s="175">
        <v>630000</v>
      </c>
      <c r="B2175" s="168" t="s">
        <v>277</v>
      </c>
      <c r="C2175" s="176">
        <f t="shared" ref="C2175" si="426">C2176+C2179</f>
        <v>70000</v>
      </c>
      <c r="D2175" s="176">
        <f t="shared" ref="D2175" si="427">D2176+D2179</f>
        <v>810000</v>
      </c>
    </row>
    <row r="2176" spans="1:4" s="177" customFormat="1" ht="20.25" x14ac:dyDescent="0.2">
      <c r="A2176" s="175">
        <v>631000</v>
      </c>
      <c r="B2176" s="168" t="s">
        <v>278</v>
      </c>
      <c r="C2176" s="176">
        <f t="shared" ref="C2176:D2176" si="428">C2178+C2177</f>
        <v>0</v>
      </c>
      <c r="D2176" s="176">
        <f t="shared" si="428"/>
        <v>810000</v>
      </c>
    </row>
    <row r="2177" spans="1:4" s="136" customFormat="1" ht="20.25" x14ac:dyDescent="0.2">
      <c r="A2177" s="179">
        <v>631100</v>
      </c>
      <c r="B2177" s="160" t="s">
        <v>279</v>
      </c>
      <c r="C2177" s="152">
        <v>0</v>
      </c>
      <c r="D2177" s="152">
        <v>310000</v>
      </c>
    </row>
    <row r="2178" spans="1:4" s="136" customFormat="1" ht="20.25" x14ac:dyDescent="0.2">
      <c r="A2178" s="179">
        <v>631900</v>
      </c>
      <c r="B2178" s="160" t="s">
        <v>281</v>
      </c>
      <c r="C2178" s="152">
        <v>0</v>
      </c>
      <c r="D2178" s="152">
        <v>500000</v>
      </c>
    </row>
    <row r="2179" spans="1:4" s="177" customFormat="1" ht="20.25" x14ac:dyDescent="0.2">
      <c r="A2179" s="175">
        <v>638000</v>
      </c>
      <c r="B2179" s="168" t="s">
        <v>284</v>
      </c>
      <c r="C2179" s="176">
        <f t="shared" ref="C2179" si="429">C2180</f>
        <v>70000</v>
      </c>
      <c r="D2179" s="176">
        <f t="shared" ref="D2179" si="430">D2180</f>
        <v>0</v>
      </c>
    </row>
    <row r="2180" spans="1:4" s="136" customFormat="1" ht="20.25" x14ac:dyDescent="0.2">
      <c r="A2180" s="159">
        <v>638100</v>
      </c>
      <c r="B2180" s="160" t="s">
        <v>285</v>
      </c>
      <c r="C2180" s="152">
        <v>70000</v>
      </c>
      <c r="D2180" s="167">
        <v>0</v>
      </c>
    </row>
    <row r="2181" spans="1:4" s="136" customFormat="1" ht="20.25" x14ac:dyDescent="0.2">
      <c r="A2181" s="181"/>
      <c r="B2181" s="172" t="s">
        <v>294</v>
      </c>
      <c r="C2181" s="178">
        <f>C2139+C2164+C2175+C2172</f>
        <v>10177000</v>
      </c>
      <c r="D2181" s="178">
        <f>D2139+D2164+D2175+D2172</f>
        <v>3011500</v>
      </c>
    </row>
    <row r="2182" spans="1:4" s="136" customFormat="1" ht="20.25" x14ac:dyDescent="0.2">
      <c r="A2182" s="182"/>
      <c r="B2182" s="154"/>
      <c r="C2182" s="158"/>
      <c r="D2182" s="158"/>
    </row>
    <row r="2183" spans="1:4" s="136" customFormat="1" ht="20.25" x14ac:dyDescent="0.2">
      <c r="A2183" s="157"/>
      <c r="B2183" s="154"/>
      <c r="C2183" s="152"/>
      <c r="D2183" s="152"/>
    </row>
    <row r="2184" spans="1:4" s="136" customFormat="1" ht="20.25" x14ac:dyDescent="0.2">
      <c r="A2184" s="159" t="s">
        <v>416</v>
      </c>
      <c r="B2184" s="168"/>
      <c r="C2184" s="152"/>
      <c r="D2184" s="152"/>
    </row>
    <row r="2185" spans="1:4" s="136" customFormat="1" ht="20.25" x14ac:dyDescent="0.2">
      <c r="A2185" s="159" t="s">
        <v>377</v>
      </c>
      <c r="B2185" s="168"/>
      <c r="C2185" s="152"/>
      <c r="D2185" s="152"/>
    </row>
    <row r="2186" spans="1:4" s="136" customFormat="1" ht="20.25" x14ac:dyDescent="0.2">
      <c r="A2186" s="159" t="s">
        <v>417</v>
      </c>
      <c r="B2186" s="168"/>
      <c r="C2186" s="152"/>
      <c r="D2186" s="152"/>
    </row>
    <row r="2187" spans="1:4" s="136" customFormat="1" ht="20.25" x14ac:dyDescent="0.2">
      <c r="A2187" s="159" t="s">
        <v>293</v>
      </c>
      <c r="B2187" s="168"/>
      <c r="C2187" s="152"/>
      <c r="D2187" s="152"/>
    </row>
    <row r="2188" spans="1:4" s="136" customFormat="1" ht="20.25" x14ac:dyDescent="0.2">
      <c r="A2188" s="159"/>
      <c r="B2188" s="161"/>
      <c r="C2188" s="158"/>
      <c r="D2188" s="158"/>
    </row>
    <row r="2189" spans="1:4" s="136" customFormat="1" ht="20.25" x14ac:dyDescent="0.2">
      <c r="A2189" s="175">
        <v>410000</v>
      </c>
      <c r="B2189" s="163" t="s">
        <v>44</v>
      </c>
      <c r="C2189" s="176">
        <f>C2190+C2195+C2209+C2211</f>
        <v>4749300</v>
      </c>
      <c r="D2189" s="176">
        <f>D2190+D2195+D2209+D2211</f>
        <v>311300</v>
      </c>
    </row>
    <row r="2190" spans="1:4" s="136" customFormat="1" ht="20.25" x14ac:dyDescent="0.2">
      <c r="A2190" s="175">
        <v>411000</v>
      </c>
      <c r="B2190" s="163" t="s">
        <v>45</v>
      </c>
      <c r="C2190" s="176">
        <f t="shared" ref="C2190" si="431">SUM(C2191:C2194)</f>
        <v>4396300</v>
      </c>
      <c r="D2190" s="176">
        <f>SUM(D2191:D2194)</f>
        <v>0</v>
      </c>
    </row>
    <row r="2191" spans="1:4" s="136" customFormat="1" ht="20.25" x14ac:dyDescent="0.2">
      <c r="A2191" s="159">
        <v>411100</v>
      </c>
      <c r="B2191" s="160" t="s">
        <v>46</v>
      </c>
      <c r="C2191" s="152">
        <f>4100000+1300</f>
        <v>4101300</v>
      </c>
      <c r="D2191" s="167">
        <v>0</v>
      </c>
    </row>
    <row r="2192" spans="1:4" s="136" customFormat="1" ht="20.25" x14ac:dyDescent="0.2">
      <c r="A2192" s="159">
        <v>411200</v>
      </c>
      <c r="B2192" s="160" t="s">
        <v>47</v>
      </c>
      <c r="C2192" s="152">
        <v>130000</v>
      </c>
      <c r="D2192" s="167">
        <v>0</v>
      </c>
    </row>
    <row r="2193" spans="1:4" s="136" customFormat="1" ht="40.5" x14ac:dyDescent="0.2">
      <c r="A2193" s="159">
        <v>411300</v>
      </c>
      <c r="B2193" s="160" t="s">
        <v>48</v>
      </c>
      <c r="C2193" s="152">
        <v>80000</v>
      </c>
      <c r="D2193" s="167">
        <v>0</v>
      </c>
    </row>
    <row r="2194" spans="1:4" s="136" customFormat="1" ht="20.25" x14ac:dyDescent="0.2">
      <c r="A2194" s="159">
        <v>411400</v>
      </c>
      <c r="B2194" s="160" t="s">
        <v>49</v>
      </c>
      <c r="C2194" s="152">
        <v>85000</v>
      </c>
      <c r="D2194" s="167">
        <v>0</v>
      </c>
    </row>
    <row r="2195" spans="1:4" s="136" customFormat="1" ht="20.25" x14ac:dyDescent="0.2">
      <c r="A2195" s="175">
        <v>412000</v>
      </c>
      <c r="B2195" s="168" t="s">
        <v>50</v>
      </c>
      <c r="C2195" s="176">
        <f>SUM(C2196:C2208)</f>
        <v>340000</v>
      </c>
      <c r="D2195" s="176">
        <f>SUM(D2196:D2208)</f>
        <v>309000</v>
      </c>
    </row>
    <row r="2196" spans="1:4" s="136" customFormat="1" ht="20.25" x14ac:dyDescent="0.2">
      <c r="A2196" s="179">
        <v>412100</v>
      </c>
      <c r="B2196" s="160" t="s">
        <v>51</v>
      </c>
      <c r="C2196" s="152">
        <v>0</v>
      </c>
      <c r="D2196" s="152">
        <v>3000</v>
      </c>
    </row>
    <row r="2197" spans="1:4" s="136" customFormat="1" ht="20.25" x14ac:dyDescent="0.2">
      <c r="A2197" s="159">
        <v>412200</v>
      </c>
      <c r="B2197" s="160" t="s">
        <v>52</v>
      </c>
      <c r="C2197" s="152">
        <v>150000</v>
      </c>
      <c r="D2197" s="152">
        <v>14500</v>
      </c>
    </row>
    <row r="2198" spans="1:4" s="136" customFormat="1" ht="20.25" x14ac:dyDescent="0.2">
      <c r="A2198" s="159">
        <v>412300</v>
      </c>
      <c r="B2198" s="160" t="s">
        <v>53</v>
      </c>
      <c r="C2198" s="152">
        <v>24500</v>
      </c>
      <c r="D2198" s="152">
        <v>20000</v>
      </c>
    </row>
    <row r="2199" spans="1:4" s="136" customFormat="1" ht="20.25" x14ac:dyDescent="0.2">
      <c r="A2199" s="159">
        <v>412400</v>
      </c>
      <c r="B2199" s="160" t="s">
        <v>55</v>
      </c>
      <c r="C2199" s="152">
        <v>20000</v>
      </c>
      <c r="D2199" s="152">
        <v>99000</v>
      </c>
    </row>
    <row r="2200" spans="1:4" s="136" customFormat="1" ht="20.25" x14ac:dyDescent="0.2">
      <c r="A2200" s="159">
        <v>412500</v>
      </c>
      <c r="B2200" s="160" t="s">
        <v>57</v>
      </c>
      <c r="C2200" s="152">
        <v>30000</v>
      </c>
      <c r="D2200" s="152">
        <v>39000</v>
      </c>
    </row>
    <row r="2201" spans="1:4" s="136" customFormat="1" ht="20.25" x14ac:dyDescent="0.2">
      <c r="A2201" s="159">
        <v>412600</v>
      </c>
      <c r="B2201" s="160" t="s">
        <v>58</v>
      </c>
      <c r="C2201" s="152">
        <v>35000</v>
      </c>
      <c r="D2201" s="152">
        <v>22000</v>
      </c>
    </row>
    <row r="2202" spans="1:4" s="136" customFormat="1" ht="20.25" x14ac:dyDescent="0.2">
      <c r="A2202" s="159">
        <v>412700</v>
      </c>
      <c r="B2202" s="160" t="s">
        <v>60</v>
      </c>
      <c r="C2202" s="152">
        <v>50000</v>
      </c>
      <c r="D2202" s="152">
        <v>34000</v>
      </c>
    </row>
    <row r="2203" spans="1:4" s="136" customFormat="1" ht="20.25" x14ac:dyDescent="0.2">
      <c r="A2203" s="159">
        <v>412800</v>
      </c>
      <c r="B2203" s="160" t="s">
        <v>73</v>
      </c>
      <c r="C2203" s="152">
        <v>0</v>
      </c>
      <c r="D2203" s="152">
        <v>10000</v>
      </c>
    </row>
    <row r="2204" spans="1:4" s="136" customFormat="1" ht="20.25" x14ac:dyDescent="0.2">
      <c r="A2204" s="159">
        <v>412900</v>
      </c>
      <c r="B2204" s="169" t="s">
        <v>75</v>
      </c>
      <c r="C2204" s="152">
        <v>15300</v>
      </c>
      <c r="D2204" s="152">
        <v>56000</v>
      </c>
    </row>
    <row r="2205" spans="1:4" s="136" customFormat="1" ht="20.25" x14ac:dyDescent="0.2">
      <c r="A2205" s="159">
        <v>412900</v>
      </c>
      <c r="B2205" s="160" t="s">
        <v>76</v>
      </c>
      <c r="C2205" s="152">
        <v>0</v>
      </c>
      <c r="D2205" s="152">
        <v>9000</v>
      </c>
    </row>
    <row r="2206" spans="1:4" s="136" customFormat="1" ht="20.25" x14ac:dyDescent="0.2">
      <c r="A2206" s="159">
        <v>412900</v>
      </c>
      <c r="B2206" s="169" t="s">
        <v>77</v>
      </c>
      <c r="C2206" s="152">
        <v>5000</v>
      </c>
      <c r="D2206" s="152">
        <v>2500</v>
      </c>
    </row>
    <row r="2207" spans="1:4" s="136" customFormat="1" ht="20.25" x14ac:dyDescent="0.2">
      <c r="A2207" s="159">
        <v>412900</v>
      </c>
      <c r="B2207" s="169" t="s">
        <v>78</v>
      </c>
      <c r="C2207" s="152">
        <v>10000</v>
      </c>
      <c r="D2207" s="167">
        <v>0</v>
      </c>
    </row>
    <row r="2208" spans="1:4" s="136" customFormat="1" ht="20.25" x14ac:dyDescent="0.2">
      <c r="A2208" s="159">
        <v>412900</v>
      </c>
      <c r="B2208" s="160" t="s">
        <v>80</v>
      </c>
      <c r="C2208" s="152">
        <v>200</v>
      </c>
      <c r="D2208" s="167">
        <v>0</v>
      </c>
    </row>
    <row r="2209" spans="1:4" s="177" customFormat="1" ht="20.25" x14ac:dyDescent="0.2">
      <c r="A2209" s="175">
        <v>413000</v>
      </c>
      <c r="B2209" s="168" t="s">
        <v>97</v>
      </c>
      <c r="C2209" s="176">
        <f>C2210</f>
        <v>1000</v>
      </c>
      <c r="D2209" s="176">
        <f t="shared" ref="D2209" si="432">D2210</f>
        <v>2300</v>
      </c>
    </row>
    <row r="2210" spans="1:4" s="136" customFormat="1" ht="20.25" x14ac:dyDescent="0.2">
      <c r="A2210" s="159">
        <v>413900</v>
      </c>
      <c r="B2210" s="160" t="s">
        <v>106</v>
      </c>
      <c r="C2210" s="152">
        <v>1000</v>
      </c>
      <c r="D2210" s="152">
        <v>2300</v>
      </c>
    </row>
    <row r="2211" spans="1:4" s="177" customFormat="1" ht="40.5" x14ac:dyDescent="0.2">
      <c r="A2211" s="175">
        <v>418000</v>
      </c>
      <c r="B2211" s="168" t="s">
        <v>196</v>
      </c>
      <c r="C2211" s="176">
        <f t="shared" ref="C2211" si="433">C2212</f>
        <v>12000</v>
      </c>
      <c r="D2211" s="176">
        <f t="shared" ref="D2211" si="434">D2212</f>
        <v>0</v>
      </c>
    </row>
    <row r="2212" spans="1:4" s="136" customFormat="1" ht="20.25" x14ac:dyDescent="0.2">
      <c r="A2212" s="159">
        <v>418400</v>
      </c>
      <c r="B2212" s="160" t="s">
        <v>198</v>
      </c>
      <c r="C2212" s="152">
        <v>12000</v>
      </c>
      <c r="D2212" s="167">
        <v>0</v>
      </c>
    </row>
    <row r="2213" spans="1:4" s="177" customFormat="1" ht="20.25" x14ac:dyDescent="0.2">
      <c r="A2213" s="175">
        <v>510000</v>
      </c>
      <c r="B2213" s="168" t="s">
        <v>243</v>
      </c>
      <c r="C2213" s="176">
        <f>C2218+C2214+0</f>
        <v>280000</v>
      </c>
      <c r="D2213" s="176">
        <f>D2218+D2214+0</f>
        <v>433000</v>
      </c>
    </row>
    <row r="2214" spans="1:4" s="177" customFormat="1" ht="20.25" x14ac:dyDescent="0.2">
      <c r="A2214" s="175">
        <v>511000</v>
      </c>
      <c r="B2214" s="168" t="s">
        <v>244</v>
      </c>
      <c r="C2214" s="176">
        <f>SUM(C2215:C2217)</f>
        <v>20000</v>
      </c>
      <c r="D2214" s="176">
        <f>SUM(D2215:D2217)</f>
        <v>183000</v>
      </c>
    </row>
    <row r="2215" spans="1:4" s="136" customFormat="1" ht="20.25" x14ac:dyDescent="0.2">
      <c r="A2215" s="159">
        <v>511100</v>
      </c>
      <c r="B2215" s="160" t="s">
        <v>245</v>
      </c>
      <c r="C2215" s="152">
        <v>0</v>
      </c>
      <c r="D2215" s="167">
        <v>0</v>
      </c>
    </row>
    <row r="2216" spans="1:4" s="136" customFormat="1" ht="20.25" x14ac:dyDescent="0.2">
      <c r="A2216" s="159">
        <v>511300</v>
      </c>
      <c r="B2216" s="160" t="s">
        <v>247</v>
      </c>
      <c r="C2216" s="152">
        <v>20000</v>
      </c>
      <c r="D2216" s="152">
        <v>153000</v>
      </c>
    </row>
    <row r="2217" spans="1:4" s="136" customFormat="1" ht="20.25" x14ac:dyDescent="0.2">
      <c r="A2217" s="159">
        <v>511500</v>
      </c>
      <c r="B2217" s="160" t="s">
        <v>249</v>
      </c>
      <c r="C2217" s="152">
        <v>0</v>
      </c>
      <c r="D2217" s="152">
        <v>30000</v>
      </c>
    </row>
    <row r="2218" spans="1:4" s="177" customFormat="1" ht="20.25" x14ac:dyDescent="0.2">
      <c r="A2218" s="175">
        <v>516000</v>
      </c>
      <c r="B2218" s="168" t="s">
        <v>256</v>
      </c>
      <c r="C2218" s="176">
        <f t="shared" ref="C2218" si="435">C2219</f>
        <v>260000</v>
      </c>
      <c r="D2218" s="176">
        <f t="shared" ref="D2218" si="436">D2219</f>
        <v>250000</v>
      </c>
    </row>
    <row r="2219" spans="1:4" s="136" customFormat="1" ht="20.25" x14ac:dyDescent="0.2">
      <c r="A2219" s="159">
        <v>516100</v>
      </c>
      <c r="B2219" s="160" t="s">
        <v>256</v>
      </c>
      <c r="C2219" s="152">
        <v>260000</v>
      </c>
      <c r="D2219" s="152">
        <v>250000</v>
      </c>
    </row>
    <row r="2220" spans="1:4" s="177" customFormat="1" ht="40.5" x14ac:dyDescent="0.2">
      <c r="A2220" s="175">
        <v>580000</v>
      </c>
      <c r="B2220" s="168" t="s">
        <v>258</v>
      </c>
      <c r="C2220" s="176">
        <f t="shared" ref="C2220:C2221" si="437">C2221</f>
        <v>65000</v>
      </c>
      <c r="D2220" s="176">
        <f t="shared" ref="D2220:D2221" si="438">D2221</f>
        <v>0</v>
      </c>
    </row>
    <row r="2221" spans="1:4" s="177" customFormat="1" ht="20.25" x14ac:dyDescent="0.2">
      <c r="A2221" s="175">
        <v>581000</v>
      </c>
      <c r="B2221" s="168" t="s">
        <v>259</v>
      </c>
      <c r="C2221" s="176">
        <f t="shared" si="437"/>
        <v>65000</v>
      </c>
      <c r="D2221" s="176">
        <f t="shared" si="438"/>
        <v>0</v>
      </c>
    </row>
    <row r="2222" spans="1:4" s="136" customFormat="1" ht="40.5" x14ac:dyDescent="0.2">
      <c r="A2222" s="159">
        <v>581200</v>
      </c>
      <c r="B2222" s="160" t="s">
        <v>260</v>
      </c>
      <c r="C2222" s="152">
        <v>65000</v>
      </c>
      <c r="D2222" s="167">
        <v>0</v>
      </c>
    </row>
    <row r="2223" spans="1:4" s="177" customFormat="1" ht="20.25" x14ac:dyDescent="0.2">
      <c r="A2223" s="175">
        <v>630000</v>
      </c>
      <c r="B2223" s="168" t="s">
        <v>277</v>
      </c>
      <c r="C2223" s="176">
        <f>C2226+C2224</f>
        <v>80000</v>
      </c>
      <c r="D2223" s="176">
        <f>D2226+D2224</f>
        <v>65000</v>
      </c>
    </row>
    <row r="2224" spans="1:4" s="177" customFormat="1" ht="20.25" x14ac:dyDescent="0.2">
      <c r="A2224" s="175">
        <v>631000</v>
      </c>
      <c r="B2224" s="168" t="s">
        <v>278</v>
      </c>
      <c r="C2224" s="176">
        <f>0+C2225</f>
        <v>0</v>
      </c>
      <c r="D2224" s="176">
        <f>0+D2225</f>
        <v>65000</v>
      </c>
    </row>
    <row r="2225" spans="1:4" s="136" customFormat="1" ht="20.25" x14ac:dyDescent="0.2">
      <c r="A2225" s="179">
        <v>631100</v>
      </c>
      <c r="B2225" s="160" t="s">
        <v>279</v>
      </c>
      <c r="C2225" s="152">
        <v>0</v>
      </c>
      <c r="D2225" s="152">
        <v>65000</v>
      </c>
    </row>
    <row r="2226" spans="1:4" s="177" customFormat="1" ht="20.25" x14ac:dyDescent="0.2">
      <c r="A2226" s="175">
        <v>638000</v>
      </c>
      <c r="B2226" s="168" t="s">
        <v>284</v>
      </c>
      <c r="C2226" s="176">
        <f t="shared" ref="C2226" si="439">C2227</f>
        <v>80000</v>
      </c>
      <c r="D2226" s="176">
        <f t="shared" ref="D2226" si="440">D2227</f>
        <v>0</v>
      </c>
    </row>
    <row r="2227" spans="1:4" s="136" customFormat="1" ht="20.25" x14ac:dyDescent="0.2">
      <c r="A2227" s="159">
        <v>638100</v>
      </c>
      <c r="B2227" s="160" t="s">
        <v>285</v>
      </c>
      <c r="C2227" s="152">
        <v>80000</v>
      </c>
      <c r="D2227" s="167">
        <v>0</v>
      </c>
    </row>
    <row r="2228" spans="1:4" s="136" customFormat="1" ht="20.25" x14ac:dyDescent="0.2">
      <c r="A2228" s="181"/>
      <c r="B2228" s="172" t="s">
        <v>294</v>
      </c>
      <c r="C2228" s="178">
        <f>C2189+C2213+C2223+C2220</f>
        <v>5174300</v>
      </c>
      <c r="D2228" s="178">
        <f>D2189+D2213+D2223+D2220</f>
        <v>809300</v>
      </c>
    </row>
    <row r="2229" spans="1:4" s="136" customFormat="1" ht="20.25" x14ac:dyDescent="0.2">
      <c r="A2229" s="182"/>
      <c r="B2229" s="154"/>
      <c r="C2229" s="152"/>
      <c r="D2229" s="152"/>
    </row>
    <row r="2230" spans="1:4" s="136" customFormat="1" ht="20.25" x14ac:dyDescent="0.2">
      <c r="A2230" s="157"/>
      <c r="B2230" s="154"/>
      <c r="C2230" s="152"/>
      <c r="D2230" s="152"/>
    </row>
    <row r="2231" spans="1:4" s="136" customFormat="1" ht="20.25" x14ac:dyDescent="0.2">
      <c r="A2231" s="159" t="s">
        <v>418</v>
      </c>
      <c r="B2231" s="168"/>
      <c r="C2231" s="152"/>
      <c r="D2231" s="152"/>
    </row>
    <row r="2232" spans="1:4" s="136" customFormat="1" ht="20.25" x14ac:dyDescent="0.2">
      <c r="A2232" s="159" t="s">
        <v>377</v>
      </c>
      <c r="B2232" s="168"/>
      <c r="C2232" s="152"/>
      <c r="D2232" s="152"/>
    </row>
    <row r="2233" spans="1:4" s="136" customFormat="1" ht="20.25" x14ac:dyDescent="0.2">
      <c r="A2233" s="159" t="s">
        <v>419</v>
      </c>
      <c r="B2233" s="168"/>
      <c r="C2233" s="152"/>
      <c r="D2233" s="152"/>
    </row>
    <row r="2234" spans="1:4" s="136" customFormat="1" ht="20.25" x14ac:dyDescent="0.2">
      <c r="A2234" s="159" t="s">
        <v>293</v>
      </c>
      <c r="B2234" s="168"/>
      <c r="C2234" s="152"/>
      <c r="D2234" s="152"/>
    </row>
    <row r="2235" spans="1:4" s="136" customFormat="1" ht="20.25" x14ac:dyDescent="0.2">
      <c r="A2235" s="159"/>
      <c r="B2235" s="161"/>
      <c r="C2235" s="158"/>
      <c r="D2235" s="158"/>
    </row>
    <row r="2236" spans="1:4" s="136" customFormat="1" ht="20.25" x14ac:dyDescent="0.2">
      <c r="A2236" s="175">
        <v>410000</v>
      </c>
      <c r="B2236" s="163" t="s">
        <v>44</v>
      </c>
      <c r="C2236" s="176">
        <f>C2237+C2242+C2253</f>
        <v>4556700</v>
      </c>
      <c r="D2236" s="176">
        <f>D2237+D2242+D2253</f>
        <v>66000</v>
      </c>
    </row>
    <row r="2237" spans="1:4" s="136" customFormat="1" ht="20.25" x14ac:dyDescent="0.2">
      <c r="A2237" s="175">
        <v>411000</v>
      </c>
      <c r="B2237" s="163" t="s">
        <v>45</v>
      </c>
      <c r="C2237" s="176">
        <f t="shared" ref="C2237" si="441">SUM(C2238:C2241)</f>
        <v>4170000</v>
      </c>
      <c r="D2237" s="176">
        <f t="shared" ref="D2237" si="442">SUM(D2238:D2241)</f>
        <v>0</v>
      </c>
    </row>
    <row r="2238" spans="1:4" s="136" customFormat="1" ht="20.25" x14ac:dyDescent="0.2">
      <c r="A2238" s="159">
        <v>411100</v>
      </c>
      <c r="B2238" s="160" t="s">
        <v>46</v>
      </c>
      <c r="C2238" s="152">
        <v>3910000</v>
      </c>
      <c r="D2238" s="167">
        <v>0</v>
      </c>
    </row>
    <row r="2239" spans="1:4" s="136" customFormat="1" ht="20.25" x14ac:dyDescent="0.2">
      <c r="A2239" s="159">
        <v>411200</v>
      </c>
      <c r="B2239" s="160" t="s">
        <v>47</v>
      </c>
      <c r="C2239" s="152">
        <v>120000</v>
      </c>
      <c r="D2239" s="167">
        <v>0</v>
      </c>
    </row>
    <row r="2240" spans="1:4" s="136" customFormat="1" ht="40.5" x14ac:dyDescent="0.2">
      <c r="A2240" s="159">
        <v>411300</v>
      </c>
      <c r="B2240" s="160" t="s">
        <v>48</v>
      </c>
      <c r="C2240" s="152">
        <v>100000</v>
      </c>
      <c r="D2240" s="167">
        <v>0</v>
      </c>
    </row>
    <row r="2241" spans="1:4" s="136" customFormat="1" ht="20.25" x14ac:dyDescent="0.2">
      <c r="A2241" s="159">
        <v>411400</v>
      </c>
      <c r="B2241" s="160" t="s">
        <v>49</v>
      </c>
      <c r="C2241" s="152">
        <v>40000</v>
      </c>
      <c r="D2241" s="167">
        <v>0</v>
      </c>
    </row>
    <row r="2242" spans="1:4" s="136" customFormat="1" ht="20.25" x14ac:dyDescent="0.2">
      <c r="A2242" s="175">
        <v>412000</v>
      </c>
      <c r="B2242" s="168" t="s">
        <v>50</v>
      </c>
      <c r="C2242" s="176">
        <f>SUM(C2243:C2252)</f>
        <v>386700</v>
      </c>
      <c r="D2242" s="176">
        <f>SUM(D2243:D2252)</f>
        <v>64000</v>
      </c>
    </row>
    <row r="2243" spans="1:4" s="136" customFormat="1" ht="20.25" x14ac:dyDescent="0.2">
      <c r="A2243" s="159">
        <v>412200</v>
      </c>
      <c r="B2243" s="160" t="s">
        <v>52</v>
      </c>
      <c r="C2243" s="152">
        <v>210000</v>
      </c>
      <c r="D2243" s="152">
        <v>1000</v>
      </c>
    </row>
    <row r="2244" spans="1:4" s="136" customFormat="1" ht="20.25" x14ac:dyDescent="0.2">
      <c r="A2244" s="159">
        <v>412300</v>
      </c>
      <c r="B2244" s="160" t="s">
        <v>53</v>
      </c>
      <c r="C2244" s="152">
        <v>20000</v>
      </c>
      <c r="D2244" s="152">
        <v>0</v>
      </c>
    </row>
    <row r="2245" spans="1:4" s="136" customFormat="1" ht="20.25" x14ac:dyDescent="0.2">
      <c r="A2245" s="159">
        <v>412400</v>
      </c>
      <c r="B2245" s="160" t="s">
        <v>55</v>
      </c>
      <c r="C2245" s="152">
        <v>20000</v>
      </c>
      <c r="D2245" s="152">
        <v>11500</v>
      </c>
    </row>
    <row r="2246" spans="1:4" s="136" customFormat="1" ht="20.25" x14ac:dyDescent="0.2">
      <c r="A2246" s="159">
        <v>412500</v>
      </c>
      <c r="B2246" s="160" t="s">
        <v>57</v>
      </c>
      <c r="C2246" s="152">
        <v>30000</v>
      </c>
      <c r="D2246" s="152">
        <v>21500</v>
      </c>
    </row>
    <row r="2247" spans="1:4" s="136" customFormat="1" ht="20.25" x14ac:dyDescent="0.2">
      <c r="A2247" s="159">
        <v>412600</v>
      </c>
      <c r="B2247" s="160" t="s">
        <v>58</v>
      </c>
      <c r="C2247" s="152">
        <v>15000</v>
      </c>
      <c r="D2247" s="152">
        <v>0</v>
      </c>
    </row>
    <row r="2248" spans="1:4" s="136" customFormat="1" ht="20.25" x14ac:dyDescent="0.2">
      <c r="A2248" s="159">
        <v>412700</v>
      </c>
      <c r="B2248" s="160" t="s">
        <v>60</v>
      </c>
      <c r="C2248" s="152">
        <v>12000</v>
      </c>
      <c r="D2248" s="152">
        <v>0</v>
      </c>
    </row>
    <row r="2249" spans="1:4" s="136" customFormat="1" ht="20.25" x14ac:dyDescent="0.2">
      <c r="A2249" s="159">
        <v>412900</v>
      </c>
      <c r="B2249" s="169" t="s">
        <v>75</v>
      </c>
      <c r="C2249" s="152">
        <v>27900</v>
      </c>
      <c r="D2249" s="152">
        <v>20000</v>
      </c>
    </row>
    <row r="2250" spans="1:4" s="136" customFormat="1" ht="20.25" x14ac:dyDescent="0.2">
      <c r="A2250" s="159">
        <v>412900</v>
      </c>
      <c r="B2250" s="169" t="s">
        <v>77</v>
      </c>
      <c r="C2250" s="152">
        <v>5000</v>
      </c>
      <c r="D2250" s="152">
        <v>10000</v>
      </c>
    </row>
    <row r="2251" spans="1:4" s="136" customFormat="1" ht="20.25" x14ac:dyDescent="0.2">
      <c r="A2251" s="159">
        <v>412900</v>
      </c>
      <c r="B2251" s="169" t="s">
        <v>78</v>
      </c>
      <c r="C2251" s="152">
        <v>6800</v>
      </c>
      <c r="D2251" s="152">
        <v>0</v>
      </c>
    </row>
    <row r="2252" spans="1:4" s="136" customFormat="1" ht="20.25" x14ac:dyDescent="0.2">
      <c r="A2252" s="159">
        <v>412900</v>
      </c>
      <c r="B2252" s="160" t="s">
        <v>80</v>
      </c>
      <c r="C2252" s="152">
        <v>40000</v>
      </c>
      <c r="D2252" s="152">
        <v>0</v>
      </c>
    </row>
    <row r="2253" spans="1:4" s="177" customFormat="1" ht="20.25" x14ac:dyDescent="0.2">
      <c r="A2253" s="175">
        <v>413000</v>
      </c>
      <c r="B2253" s="168" t="s">
        <v>97</v>
      </c>
      <c r="C2253" s="176">
        <f>0+C2254</f>
        <v>0</v>
      </c>
      <c r="D2253" s="176">
        <f>0+D2254</f>
        <v>2000</v>
      </c>
    </row>
    <row r="2254" spans="1:4" s="136" customFormat="1" ht="20.25" x14ac:dyDescent="0.2">
      <c r="A2254" s="179">
        <v>413900</v>
      </c>
      <c r="B2254" s="160" t="s">
        <v>106</v>
      </c>
      <c r="C2254" s="152">
        <v>0</v>
      </c>
      <c r="D2254" s="152">
        <v>2000</v>
      </c>
    </row>
    <row r="2255" spans="1:4" s="136" customFormat="1" ht="20.25" x14ac:dyDescent="0.2">
      <c r="A2255" s="175">
        <v>510000</v>
      </c>
      <c r="B2255" s="168" t="s">
        <v>243</v>
      </c>
      <c r="C2255" s="176">
        <f>C2256+C2259+0</f>
        <v>320000</v>
      </c>
      <c r="D2255" s="176">
        <f>D2256+D2259+0</f>
        <v>351000</v>
      </c>
    </row>
    <row r="2256" spans="1:4" s="136" customFormat="1" ht="20.25" x14ac:dyDescent="0.2">
      <c r="A2256" s="175">
        <v>511000</v>
      </c>
      <c r="B2256" s="168" t="s">
        <v>244</v>
      </c>
      <c r="C2256" s="176">
        <f>SUM(C2257:C2258)</f>
        <v>30000</v>
      </c>
      <c r="D2256" s="176">
        <f>SUM(D2257:D2258)</f>
        <v>92000</v>
      </c>
    </row>
    <row r="2257" spans="1:4" s="136" customFormat="1" ht="20.25" x14ac:dyDescent="0.2">
      <c r="A2257" s="159">
        <v>511200</v>
      </c>
      <c r="B2257" s="160" t="s">
        <v>246</v>
      </c>
      <c r="C2257" s="152">
        <v>0</v>
      </c>
      <c r="D2257" s="152">
        <v>70000</v>
      </c>
    </row>
    <row r="2258" spans="1:4" s="136" customFormat="1" ht="20.25" x14ac:dyDescent="0.2">
      <c r="A2258" s="159">
        <v>511300</v>
      </c>
      <c r="B2258" s="160" t="s">
        <v>247</v>
      </c>
      <c r="C2258" s="152">
        <v>30000</v>
      </c>
      <c r="D2258" s="152">
        <v>22000</v>
      </c>
    </row>
    <row r="2259" spans="1:4" s="177" customFormat="1" ht="20.25" x14ac:dyDescent="0.2">
      <c r="A2259" s="175">
        <v>516000</v>
      </c>
      <c r="B2259" s="168" t="s">
        <v>256</v>
      </c>
      <c r="C2259" s="176">
        <f t="shared" ref="C2259" si="443">C2260</f>
        <v>290000</v>
      </c>
      <c r="D2259" s="176">
        <f t="shared" ref="D2259" si="444">D2260</f>
        <v>259000</v>
      </c>
    </row>
    <row r="2260" spans="1:4" s="136" customFormat="1" ht="20.25" x14ac:dyDescent="0.2">
      <c r="A2260" s="159">
        <v>516100</v>
      </c>
      <c r="B2260" s="160" t="s">
        <v>256</v>
      </c>
      <c r="C2260" s="152">
        <v>290000</v>
      </c>
      <c r="D2260" s="152">
        <v>259000</v>
      </c>
    </row>
    <row r="2261" spans="1:4" s="177" customFormat="1" ht="20.25" x14ac:dyDescent="0.2">
      <c r="A2261" s="175">
        <v>630000</v>
      </c>
      <c r="B2261" s="168" t="s">
        <v>277</v>
      </c>
      <c r="C2261" s="176">
        <f t="shared" ref="C2261" si="445">C2262+C2265</f>
        <v>100000</v>
      </c>
      <c r="D2261" s="176">
        <f>D2262+D2265</f>
        <v>412200</v>
      </c>
    </row>
    <row r="2262" spans="1:4" s="177" customFormat="1" ht="20.25" x14ac:dyDescent="0.2">
      <c r="A2262" s="175">
        <v>631000</v>
      </c>
      <c r="B2262" s="168" t="s">
        <v>278</v>
      </c>
      <c r="C2262" s="176">
        <f t="shared" ref="C2262" si="446">C2264</f>
        <v>0</v>
      </c>
      <c r="D2262" s="176">
        <f>D2263+D2264</f>
        <v>412200</v>
      </c>
    </row>
    <row r="2263" spans="1:4" s="136" customFormat="1" ht="20.25" x14ac:dyDescent="0.2">
      <c r="A2263" s="179">
        <v>631100</v>
      </c>
      <c r="B2263" s="160" t="s">
        <v>279</v>
      </c>
      <c r="C2263" s="152">
        <v>0</v>
      </c>
      <c r="D2263" s="152">
        <v>69500</v>
      </c>
    </row>
    <row r="2264" spans="1:4" s="136" customFormat="1" ht="20.25" x14ac:dyDescent="0.2">
      <c r="A2264" s="179">
        <v>631900</v>
      </c>
      <c r="B2264" s="160" t="s">
        <v>281</v>
      </c>
      <c r="C2264" s="152">
        <v>0</v>
      </c>
      <c r="D2264" s="152">
        <v>342700</v>
      </c>
    </row>
    <row r="2265" spans="1:4" s="177" customFormat="1" ht="20.25" x14ac:dyDescent="0.2">
      <c r="A2265" s="175">
        <v>638000</v>
      </c>
      <c r="B2265" s="168" t="s">
        <v>284</v>
      </c>
      <c r="C2265" s="176">
        <f t="shared" ref="C2265" si="447">C2266</f>
        <v>100000</v>
      </c>
      <c r="D2265" s="176">
        <f t="shared" ref="D2265" si="448">D2266</f>
        <v>0</v>
      </c>
    </row>
    <row r="2266" spans="1:4" s="136" customFormat="1" ht="20.25" x14ac:dyDescent="0.2">
      <c r="A2266" s="159">
        <v>638100</v>
      </c>
      <c r="B2266" s="160" t="s">
        <v>285</v>
      </c>
      <c r="C2266" s="152">
        <v>100000</v>
      </c>
      <c r="D2266" s="152">
        <v>0</v>
      </c>
    </row>
    <row r="2267" spans="1:4" s="136" customFormat="1" ht="20.25" x14ac:dyDescent="0.2">
      <c r="A2267" s="181"/>
      <c r="B2267" s="172" t="s">
        <v>294</v>
      </c>
      <c r="C2267" s="178">
        <f>C2236+C2255+C2261</f>
        <v>4976700</v>
      </c>
      <c r="D2267" s="178">
        <f>D2236+D2255+D2261</f>
        <v>829200</v>
      </c>
    </row>
    <row r="2268" spans="1:4" s="136" customFormat="1" ht="20.25" x14ac:dyDescent="0.2">
      <c r="A2268" s="182"/>
      <c r="B2268" s="154"/>
      <c r="C2268" s="152"/>
      <c r="D2268" s="152"/>
    </row>
    <row r="2269" spans="1:4" s="136" customFormat="1" ht="20.25" x14ac:dyDescent="0.2">
      <c r="A2269" s="159" t="s">
        <v>420</v>
      </c>
      <c r="B2269" s="168"/>
      <c r="C2269" s="152"/>
      <c r="D2269" s="152"/>
    </row>
    <row r="2270" spans="1:4" s="136" customFormat="1" ht="20.25" x14ac:dyDescent="0.2">
      <c r="A2270" s="159" t="s">
        <v>377</v>
      </c>
      <c r="B2270" s="168"/>
      <c r="C2270" s="152"/>
      <c r="D2270" s="152"/>
    </row>
    <row r="2271" spans="1:4" s="136" customFormat="1" ht="20.25" x14ac:dyDescent="0.2">
      <c r="A2271" s="159" t="s">
        <v>421</v>
      </c>
      <c r="B2271" s="168"/>
      <c r="C2271" s="152"/>
      <c r="D2271" s="152"/>
    </row>
    <row r="2272" spans="1:4" s="136" customFormat="1" ht="20.25" x14ac:dyDescent="0.2">
      <c r="A2272" s="159" t="s">
        <v>293</v>
      </c>
      <c r="B2272" s="168"/>
      <c r="C2272" s="152"/>
      <c r="D2272" s="152"/>
    </row>
    <row r="2273" spans="1:4" s="136" customFormat="1" ht="20.25" x14ac:dyDescent="0.2">
      <c r="A2273" s="159"/>
      <c r="B2273" s="161"/>
      <c r="C2273" s="158"/>
      <c r="D2273" s="158"/>
    </row>
    <row r="2274" spans="1:4" s="136" customFormat="1" ht="20.25" x14ac:dyDescent="0.2">
      <c r="A2274" s="175">
        <v>410000</v>
      </c>
      <c r="B2274" s="163" t="s">
        <v>44</v>
      </c>
      <c r="C2274" s="176">
        <f>C2275+C2280+C2292+0</f>
        <v>4966200</v>
      </c>
      <c r="D2274" s="176">
        <f>D2275+D2280+D2292+0</f>
        <v>519000</v>
      </c>
    </row>
    <row r="2275" spans="1:4" s="136" customFormat="1" ht="20.25" x14ac:dyDescent="0.2">
      <c r="A2275" s="175">
        <v>411000</v>
      </c>
      <c r="B2275" s="163" t="s">
        <v>45</v>
      </c>
      <c r="C2275" s="176">
        <f t="shared" ref="C2275" si="449">SUM(C2276:C2279)</f>
        <v>4638700</v>
      </c>
      <c r="D2275" s="176">
        <f>SUM(D2276:D2279)</f>
        <v>0</v>
      </c>
    </row>
    <row r="2276" spans="1:4" s="136" customFormat="1" ht="20.25" x14ac:dyDescent="0.2">
      <c r="A2276" s="159">
        <v>411100</v>
      </c>
      <c r="B2276" s="160" t="s">
        <v>46</v>
      </c>
      <c r="C2276" s="152">
        <v>4400000</v>
      </c>
      <c r="D2276" s="167">
        <v>0</v>
      </c>
    </row>
    <row r="2277" spans="1:4" s="136" customFormat="1" ht="20.25" x14ac:dyDescent="0.2">
      <c r="A2277" s="159">
        <v>411200</v>
      </c>
      <c r="B2277" s="160" t="s">
        <v>47</v>
      </c>
      <c r="C2277" s="152">
        <v>95000</v>
      </c>
      <c r="D2277" s="167">
        <v>0</v>
      </c>
    </row>
    <row r="2278" spans="1:4" s="136" customFormat="1" ht="40.5" x14ac:dyDescent="0.2">
      <c r="A2278" s="159">
        <v>411300</v>
      </c>
      <c r="B2278" s="160" t="s">
        <v>48</v>
      </c>
      <c r="C2278" s="152">
        <v>85000</v>
      </c>
      <c r="D2278" s="167">
        <v>0</v>
      </c>
    </row>
    <row r="2279" spans="1:4" s="136" customFormat="1" ht="20.25" x14ac:dyDescent="0.2">
      <c r="A2279" s="159">
        <v>411400</v>
      </c>
      <c r="B2279" s="160" t="s">
        <v>49</v>
      </c>
      <c r="C2279" s="152">
        <v>58700</v>
      </c>
      <c r="D2279" s="167">
        <v>0</v>
      </c>
    </row>
    <row r="2280" spans="1:4" s="136" customFormat="1" ht="20.25" x14ac:dyDescent="0.2">
      <c r="A2280" s="175">
        <v>412000</v>
      </c>
      <c r="B2280" s="168" t="s">
        <v>50</v>
      </c>
      <c r="C2280" s="176">
        <f>SUM(C2281:C2291)</f>
        <v>327500</v>
      </c>
      <c r="D2280" s="176">
        <f>SUM(D2281:D2291)</f>
        <v>519000</v>
      </c>
    </row>
    <row r="2281" spans="1:4" s="136" customFormat="1" ht="20.25" x14ac:dyDescent="0.2">
      <c r="A2281" s="159">
        <v>412200</v>
      </c>
      <c r="B2281" s="160" t="s">
        <v>52</v>
      </c>
      <c r="C2281" s="152">
        <v>220000</v>
      </c>
      <c r="D2281" s="152">
        <v>171500</v>
      </c>
    </row>
    <row r="2282" spans="1:4" s="136" customFormat="1" ht="20.25" x14ac:dyDescent="0.2">
      <c r="A2282" s="159">
        <v>412300</v>
      </c>
      <c r="B2282" s="160" t="s">
        <v>53</v>
      </c>
      <c r="C2282" s="152">
        <v>22000</v>
      </c>
      <c r="D2282" s="152">
        <v>50700</v>
      </c>
    </row>
    <row r="2283" spans="1:4" s="136" customFormat="1" ht="20.25" x14ac:dyDescent="0.2">
      <c r="A2283" s="159">
        <v>412400</v>
      </c>
      <c r="B2283" s="160" t="s">
        <v>55</v>
      </c>
      <c r="C2283" s="152">
        <v>20000</v>
      </c>
      <c r="D2283" s="152">
        <v>1600</v>
      </c>
    </row>
    <row r="2284" spans="1:4" s="136" customFormat="1" ht="20.25" x14ac:dyDescent="0.2">
      <c r="A2284" s="159">
        <v>412500</v>
      </c>
      <c r="B2284" s="160" t="s">
        <v>57</v>
      </c>
      <c r="C2284" s="152">
        <v>4000</v>
      </c>
      <c r="D2284" s="152">
        <v>63000</v>
      </c>
    </row>
    <row r="2285" spans="1:4" s="136" customFormat="1" ht="20.25" x14ac:dyDescent="0.2">
      <c r="A2285" s="159">
        <v>412600</v>
      </c>
      <c r="B2285" s="160" t="s">
        <v>58</v>
      </c>
      <c r="C2285" s="152">
        <v>1000</v>
      </c>
      <c r="D2285" s="152">
        <v>0</v>
      </c>
    </row>
    <row r="2286" spans="1:4" s="136" customFormat="1" ht="20.25" x14ac:dyDescent="0.2">
      <c r="A2286" s="159">
        <v>412700</v>
      </c>
      <c r="B2286" s="160" t="s">
        <v>60</v>
      </c>
      <c r="C2286" s="152">
        <v>26000</v>
      </c>
      <c r="D2286" s="152">
        <v>19600</v>
      </c>
    </row>
    <row r="2287" spans="1:4" s="136" customFormat="1" ht="20.25" x14ac:dyDescent="0.2">
      <c r="A2287" s="159">
        <v>412800</v>
      </c>
      <c r="B2287" s="160" t="s">
        <v>73</v>
      </c>
      <c r="C2287" s="152">
        <v>0</v>
      </c>
      <c r="D2287" s="152">
        <v>2400</v>
      </c>
    </row>
    <row r="2288" spans="1:4" s="136" customFormat="1" ht="20.25" x14ac:dyDescent="0.2">
      <c r="A2288" s="159">
        <v>412900</v>
      </c>
      <c r="B2288" s="169" t="s">
        <v>75</v>
      </c>
      <c r="C2288" s="152">
        <v>25000</v>
      </c>
      <c r="D2288" s="152">
        <v>0</v>
      </c>
    </row>
    <row r="2289" spans="1:4" s="136" customFormat="1" ht="20.25" x14ac:dyDescent="0.2">
      <c r="A2289" s="159">
        <v>412900</v>
      </c>
      <c r="B2289" s="169" t="s">
        <v>77</v>
      </c>
      <c r="C2289" s="152">
        <v>500</v>
      </c>
      <c r="D2289" s="152">
        <v>0</v>
      </c>
    </row>
    <row r="2290" spans="1:4" s="136" customFormat="1" ht="20.25" x14ac:dyDescent="0.2">
      <c r="A2290" s="159">
        <v>412900</v>
      </c>
      <c r="B2290" s="169" t="s">
        <v>78</v>
      </c>
      <c r="C2290" s="152">
        <v>9000</v>
      </c>
      <c r="D2290" s="152">
        <v>0</v>
      </c>
    </row>
    <row r="2291" spans="1:4" s="136" customFormat="1" ht="20.25" x14ac:dyDescent="0.2">
      <c r="A2291" s="159">
        <v>412900</v>
      </c>
      <c r="B2291" s="160" t="s">
        <v>80</v>
      </c>
      <c r="C2291" s="152">
        <v>0</v>
      </c>
      <c r="D2291" s="152">
        <v>210200</v>
      </c>
    </row>
    <row r="2292" spans="1:4" s="177" customFormat="1" ht="20.25" x14ac:dyDescent="0.2">
      <c r="A2292" s="175">
        <v>413000</v>
      </c>
      <c r="B2292" s="168" t="s">
        <v>97</v>
      </c>
      <c r="C2292" s="176">
        <f t="shared" ref="C2292" si="450">C2293</f>
        <v>0</v>
      </c>
      <c r="D2292" s="176">
        <f t="shared" ref="D2292" si="451">D2293</f>
        <v>0</v>
      </c>
    </row>
    <row r="2293" spans="1:4" s="136" customFormat="1" ht="20.25" x14ac:dyDescent="0.2">
      <c r="A2293" s="159">
        <v>413900</v>
      </c>
      <c r="B2293" s="160" t="s">
        <v>106</v>
      </c>
      <c r="C2293" s="152">
        <v>0</v>
      </c>
      <c r="D2293" s="167">
        <v>0</v>
      </c>
    </row>
    <row r="2294" spans="1:4" s="136" customFormat="1" ht="20.25" x14ac:dyDescent="0.2">
      <c r="A2294" s="175">
        <v>510000</v>
      </c>
      <c r="B2294" s="168" t="s">
        <v>243</v>
      </c>
      <c r="C2294" s="176">
        <f>C2295+C2298</f>
        <v>200000</v>
      </c>
      <c r="D2294" s="176">
        <f>D2295+D2298</f>
        <v>1005000</v>
      </c>
    </row>
    <row r="2295" spans="1:4" s="136" customFormat="1" ht="20.25" x14ac:dyDescent="0.2">
      <c r="A2295" s="175">
        <v>511000</v>
      </c>
      <c r="B2295" s="168" t="s">
        <v>244</v>
      </c>
      <c r="C2295" s="176">
        <f>SUM(C2296:C2297)</f>
        <v>10000</v>
      </c>
      <c r="D2295" s="176">
        <f>SUM(D2296:D2297)</f>
        <v>278000</v>
      </c>
    </row>
    <row r="2296" spans="1:4" s="136" customFormat="1" ht="20.25" x14ac:dyDescent="0.2">
      <c r="A2296" s="159">
        <v>511200</v>
      </c>
      <c r="B2296" s="160" t="s">
        <v>246</v>
      </c>
      <c r="C2296" s="152">
        <v>0</v>
      </c>
      <c r="D2296" s="152">
        <v>258000</v>
      </c>
    </row>
    <row r="2297" spans="1:4" s="136" customFormat="1" ht="20.25" x14ac:dyDescent="0.2">
      <c r="A2297" s="159">
        <v>511300</v>
      </c>
      <c r="B2297" s="160" t="s">
        <v>247</v>
      </c>
      <c r="C2297" s="152">
        <v>10000</v>
      </c>
      <c r="D2297" s="152">
        <v>20000</v>
      </c>
    </row>
    <row r="2298" spans="1:4" s="177" customFormat="1" ht="20.25" x14ac:dyDescent="0.2">
      <c r="A2298" s="175">
        <v>516000</v>
      </c>
      <c r="B2298" s="168" t="s">
        <v>256</v>
      </c>
      <c r="C2298" s="176">
        <f t="shared" ref="C2298" si="452">C2299</f>
        <v>190000</v>
      </c>
      <c r="D2298" s="176">
        <f t="shared" ref="D2298" si="453">D2299</f>
        <v>727000</v>
      </c>
    </row>
    <row r="2299" spans="1:4" s="136" customFormat="1" ht="20.25" x14ac:dyDescent="0.2">
      <c r="A2299" s="159">
        <v>516100</v>
      </c>
      <c r="B2299" s="160" t="s">
        <v>256</v>
      </c>
      <c r="C2299" s="152">
        <v>190000</v>
      </c>
      <c r="D2299" s="152">
        <v>727000</v>
      </c>
    </row>
    <row r="2300" spans="1:4" s="177" customFormat="1" ht="40.5" x14ac:dyDescent="0.2">
      <c r="A2300" s="175">
        <v>580000</v>
      </c>
      <c r="B2300" s="168" t="s">
        <v>258</v>
      </c>
      <c r="C2300" s="176">
        <f t="shared" ref="C2300:C2301" si="454">C2301</f>
        <v>55000</v>
      </c>
      <c r="D2300" s="176">
        <f t="shared" ref="D2300:D2301" si="455">D2301</f>
        <v>0</v>
      </c>
    </row>
    <row r="2301" spans="1:4" s="177" customFormat="1" ht="20.25" x14ac:dyDescent="0.2">
      <c r="A2301" s="175">
        <v>581000</v>
      </c>
      <c r="B2301" s="168" t="s">
        <v>259</v>
      </c>
      <c r="C2301" s="176">
        <f t="shared" si="454"/>
        <v>55000</v>
      </c>
      <c r="D2301" s="176">
        <f t="shared" si="455"/>
        <v>0</v>
      </c>
    </row>
    <row r="2302" spans="1:4" s="136" customFormat="1" ht="40.5" x14ac:dyDescent="0.2">
      <c r="A2302" s="159">
        <v>581200</v>
      </c>
      <c r="B2302" s="160" t="s">
        <v>260</v>
      </c>
      <c r="C2302" s="152">
        <v>55000</v>
      </c>
      <c r="D2302" s="167">
        <v>0</v>
      </c>
    </row>
    <row r="2303" spans="1:4" s="177" customFormat="1" ht="20.25" x14ac:dyDescent="0.2">
      <c r="A2303" s="175">
        <v>630000</v>
      </c>
      <c r="B2303" s="168" t="s">
        <v>277</v>
      </c>
      <c r="C2303" s="176">
        <f>C2306+C2304</f>
        <v>38000</v>
      </c>
      <c r="D2303" s="176">
        <f>D2306+D2304</f>
        <v>250000</v>
      </c>
    </row>
    <row r="2304" spans="1:4" s="177" customFormat="1" ht="20.25" x14ac:dyDescent="0.2">
      <c r="A2304" s="175">
        <v>631000</v>
      </c>
      <c r="B2304" s="168" t="s">
        <v>278</v>
      </c>
      <c r="C2304" s="176">
        <f>0+C2305</f>
        <v>0</v>
      </c>
      <c r="D2304" s="176">
        <f>0+D2305</f>
        <v>250000</v>
      </c>
    </row>
    <row r="2305" spans="1:4" s="136" customFormat="1" ht="20.25" x14ac:dyDescent="0.2">
      <c r="A2305" s="179">
        <v>631100</v>
      </c>
      <c r="B2305" s="160" t="s">
        <v>279</v>
      </c>
      <c r="C2305" s="152">
        <v>0</v>
      </c>
      <c r="D2305" s="152">
        <v>250000</v>
      </c>
    </row>
    <row r="2306" spans="1:4" s="177" customFormat="1" ht="20.25" x14ac:dyDescent="0.2">
      <c r="A2306" s="175">
        <v>638000</v>
      </c>
      <c r="B2306" s="168" t="s">
        <v>284</v>
      </c>
      <c r="C2306" s="176">
        <f t="shared" ref="C2306" si="456">C2307</f>
        <v>38000</v>
      </c>
      <c r="D2306" s="176">
        <f t="shared" ref="D2306" si="457">D2307</f>
        <v>0</v>
      </c>
    </row>
    <row r="2307" spans="1:4" s="136" customFormat="1" ht="20.25" x14ac:dyDescent="0.2">
      <c r="A2307" s="159">
        <v>638100</v>
      </c>
      <c r="B2307" s="160" t="s">
        <v>285</v>
      </c>
      <c r="C2307" s="152">
        <v>38000</v>
      </c>
      <c r="D2307" s="167">
        <v>0</v>
      </c>
    </row>
    <row r="2308" spans="1:4" s="136" customFormat="1" ht="20.25" x14ac:dyDescent="0.2">
      <c r="A2308" s="181"/>
      <c r="B2308" s="172" t="s">
        <v>294</v>
      </c>
      <c r="C2308" s="178">
        <f>C2274+C2294+C2303+C2300</f>
        <v>5259200</v>
      </c>
      <c r="D2308" s="178">
        <f>D2274+D2294+D2303+D2300</f>
        <v>1774000</v>
      </c>
    </row>
    <row r="2309" spans="1:4" s="136" customFormat="1" ht="20.25" x14ac:dyDescent="0.2">
      <c r="A2309" s="182"/>
      <c r="B2309" s="154"/>
      <c r="C2309" s="158"/>
      <c r="D2309" s="158"/>
    </row>
    <row r="2310" spans="1:4" s="136" customFormat="1" ht="20.25" x14ac:dyDescent="0.2">
      <c r="A2310" s="157"/>
      <c r="B2310" s="154"/>
      <c r="C2310" s="152"/>
      <c r="D2310" s="152"/>
    </row>
    <row r="2311" spans="1:4" s="136" customFormat="1" ht="20.25" x14ac:dyDescent="0.2">
      <c r="A2311" s="159" t="s">
        <v>422</v>
      </c>
      <c r="B2311" s="168"/>
      <c r="C2311" s="152"/>
      <c r="D2311" s="152"/>
    </row>
    <row r="2312" spans="1:4" s="136" customFormat="1" ht="20.25" x14ac:dyDescent="0.2">
      <c r="A2312" s="159" t="s">
        <v>377</v>
      </c>
      <c r="B2312" s="168"/>
      <c r="C2312" s="152"/>
      <c r="D2312" s="152"/>
    </row>
    <row r="2313" spans="1:4" s="136" customFormat="1" ht="20.25" x14ac:dyDescent="0.2">
      <c r="A2313" s="159" t="s">
        <v>423</v>
      </c>
      <c r="B2313" s="168"/>
      <c r="C2313" s="152"/>
      <c r="D2313" s="152"/>
    </row>
    <row r="2314" spans="1:4" s="136" customFormat="1" ht="20.25" x14ac:dyDescent="0.2">
      <c r="A2314" s="159" t="s">
        <v>293</v>
      </c>
      <c r="B2314" s="168"/>
      <c r="C2314" s="152"/>
      <c r="D2314" s="152"/>
    </row>
    <row r="2315" spans="1:4" s="136" customFormat="1" ht="20.25" x14ac:dyDescent="0.2">
      <c r="A2315" s="159"/>
      <c r="B2315" s="161"/>
      <c r="C2315" s="158"/>
      <c r="D2315" s="158"/>
    </row>
    <row r="2316" spans="1:4" s="136" customFormat="1" ht="20.25" x14ac:dyDescent="0.2">
      <c r="A2316" s="175">
        <v>410000</v>
      </c>
      <c r="B2316" s="163" t="s">
        <v>44</v>
      </c>
      <c r="C2316" s="176">
        <f>C2317+C2322+0+0+C2333</f>
        <v>2449000</v>
      </c>
      <c r="D2316" s="176">
        <f>D2317+D2322+0+0+D2333</f>
        <v>100000</v>
      </c>
    </row>
    <row r="2317" spans="1:4" s="136" customFormat="1" ht="20.25" x14ac:dyDescent="0.2">
      <c r="A2317" s="175">
        <v>411000</v>
      </c>
      <c r="B2317" s="163" t="s">
        <v>45</v>
      </c>
      <c r="C2317" s="176">
        <f t="shared" ref="C2317" si="458">SUM(C2318:C2321)</f>
        <v>2273000</v>
      </c>
      <c r="D2317" s="176">
        <f>SUM(D2318:D2321)</f>
        <v>0</v>
      </c>
    </row>
    <row r="2318" spans="1:4" s="136" customFormat="1" ht="20.25" x14ac:dyDescent="0.2">
      <c r="A2318" s="159">
        <v>411100</v>
      </c>
      <c r="B2318" s="160" t="s">
        <v>46</v>
      </c>
      <c r="C2318" s="152">
        <v>2180000</v>
      </c>
      <c r="D2318" s="167">
        <v>0</v>
      </c>
    </row>
    <row r="2319" spans="1:4" s="136" customFormat="1" ht="20.25" x14ac:dyDescent="0.2">
      <c r="A2319" s="159">
        <v>411200</v>
      </c>
      <c r="B2319" s="160" t="s">
        <v>47</v>
      </c>
      <c r="C2319" s="152">
        <v>55000</v>
      </c>
      <c r="D2319" s="167">
        <v>0</v>
      </c>
    </row>
    <row r="2320" spans="1:4" s="136" customFormat="1" ht="40.5" x14ac:dyDescent="0.2">
      <c r="A2320" s="159">
        <v>411300</v>
      </c>
      <c r="B2320" s="160" t="s">
        <v>48</v>
      </c>
      <c r="C2320" s="152">
        <v>8000</v>
      </c>
      <c r="D2320" s="167">
        <v>0</v>
      </c>
    </row>
    <row r="2321" spans="1:4" s="136" customFormat="1" ht="20.25" x14ac:dyDescent="0.2">
      <c r="A2321" s="159">
        <v>411400</v>
      </c>
      <c r="B2321" s="160" t="s">
        <v>49</v>
      </c>
      <c r="C2321" s="152">
        <v>30000</v>
      </c>
      <c r="D2321" s="167">
        <v>0</v>
      </c>
    </row>
    <row r="2322" spans="1:4" s="136" customFormat="1" ht="20.25" x14ac:dyDescent="0.2">
      <c r="A2322" s="175">
        <v>412000</v>
      </c>
      <c r="B2322" s="168" t="s">
        <v>50</v>
      </c>
      <c r="C2322" s="176">
        <f>SUM(C2323:C2332)</f>
        <v>156000</v>
      </c>
      <c r="D2322" s="176">
        <f>SUM(D2323:D2332)</f>
        <v>88000</v>
      </c>
    </row>
    <row r="2323" spans="1:4" s="136" customFormat="1" ht="20.25" x14ac:dyDescent="0.2">
      <c r="A2323" s="159">
        <v>412200</v>
      </c>
      <c r="B2323" s="160" t="s">
        <v>52</v>
      </c>
      <c r="C2323" s="152">
        <v>76000</v>
      </c>
      <c r="D2323" s="152">
        <v>20000</v>
      </c>
    </row>
    <row r="2324" spans="1:4" s="136" customFormat="1" ht="20.25" x14ac:dyDescent="0.2">
      <c r="A2324" s="159">
        <v>412300</v>
      </c>
      <c r="B2324" s="160" t="s">
        <v>53</v>
      </c>
      <c r="C2324" s="152">
        <v>10000</v>
      </c>
      <c r="D2324" s="152">
        <v>11000</v>
      </c>
    </row>
    <row r="2325" spans="1:4" s="136" customFormat="1" ht="20.25" x14ac:dyDescent="0.2">
      <c r="A2325" s="159">
        <v>412400</v>
      </c>
      <c r="B2325" s="160" t="s">
        <v>55</v>
      </c>
      <c r="C2325" s="152">
        <v>9000</v>
      </c>
      <c r="D2325" s="152">
        <v>10000</v>
      </c>
    </row>
    <row r="2326" spans="1:4" s="136" customFormat="1" ht="20.25" x14ac:dyDescent="0.2">
      <c r="A2326" s="159">
        <v>412500</v>
      </c>
      <c r="B2326" s="160" t="s">
        <v>57</v>
      </c>
      <c r="C2326" s="152">
        <v>8000</v>
      </c>
      <c r="D2326" s="152">
        <v>10000</v>
      </c>
    </row>
    <row r="2327" spans="1:4" s="136" customFormat="1" ht="20.25" x14ac:dyDescent="0.2">
      <c r="A2327" s="159">
        <v>412600</v>
      </c>
      <c r="B2327" s="160" t="s">
        <v>58</v>
      </c>
      <c r="C2327" s="152">
        <v>17000</v>
      </c>
      <c r="D2327" s="152">
        <v>10000</v>
      </c>
    </row>
    <row r="2328" spans="1:4" s="136" customFormat="1" ht="20.25" x14ac:dyDescent="0.2">
      <c r="A2328" s="159">
        <v>412700</v>
      </c>
      <c r="B2328" s="160" t="s">
        <v>60</v>
      </c>
      <c r="C2328" s="152">
        <v>20000</v>
      </c>
      <c r="D2328" s="152">
        <v>20000</v>
      </c>
    </row>
    <row r="2329" spans="1:4" s="136" customFormat="1" ht="20.25" x14ac:dyDescent="0.2">
      <c r="A2329" s="159">
        <v>412900</v>
      </c>
      <c r="B2329" s="169" t="s">
        <v>75</v>
      </c>
      <c r="C2329" s="152">
        <v>10000</v>
      </c>
      <c r="D2329" s="167">
        <v>0</v>
      </c>
    </row>
    <row r="2330" spans="1:4" s="136" customFormat="1" ht="20.25" x14ac:dyDescent="0.2">
      <c r="A2330" s="159">
        <v>412900</v>
      </c>
      <c r="B2330" s="169" t="s">
        <v>77</v>
      </c>
      <c r="C2330" s="152">
        <v>1000</v>
      </c>
      <c r="D2330" s="167">
        <v>0</v>
      </c>
    </row>
    <row r="2331" spans="1:4" s="136" customFormat="1" ht="20.25" x14ac:dyDescent="0.2">
      <c r="A2331" s="159">
        <v>412900</v>
      </c>
      <c r="B2331" s="169" t="s">
        <v>78</v>
      </c>
      <c r="C2331" s="152">
        <v>5000</v>
      </c>
      <c r="D2331" s="167">
        <v>0</v>
      </c>
    </row>
    <row r="2332" spans="1:4" s="136" customFormat="1" ht="20.25" x14ac:dyDescent="0.2">
      <c r="A2332" s="159">
        <v>412900</v>
      </c>
      <c r="B2332" s="169" t="s">
        <v>80</v>
      </c>
      <c r="C2332" s="152">
        <v>0</v>
      </c>
      <c r="D2332" s="152">
        <v>7000</v>
      </c>
    </row>
    <row r="2333" spans="1:4" s="177" customFormat="1" ht="40.5" x14ac:dyDescent="0.2">
      <c r="A2333" s="175">
        <v>418000</v>
      </c>
      <c r="B2333" s="168" t="s">
        <v>196</v>
      </c>
      <c r="C2333" s="176">
        <f t="shared" ref="C2333" si="459">C2334+C2335</f>
        <v>20000</v>
      </c>
      <c r="D2333" s="176">
        <f>D2334+D2335</f>
        <v>12000</v>
      </c>
    </row>
    <row r="2334" spans="1:4" s="136" customFormat="1" ht="20.25" x14ac:dyDescent="0.2">
      <c r="A2334" s="159">
        <v>418200</v>
      </c>
      <c r="B2334" s="160" t="s">
        <v>197</v>
      </c>
      <c r="C2334" s="152">
        <v>10000</v>
      </c>
      <c r="D2334" s="167">
        <v>0</v>
      </c>
    </row>
    <row r="2335" spans="1:4" s="136" customFormat="1" ht="20.25" x14ac:dyDescent="0.2">
      <c r="A2335" s="159">
        <v>418400</v>
      </c>
      <c r="B2335" s="160" t="s">
        <v>198</v>
      </c>
      <c r="C2335" s="152">
        <v>10000</v>
      </c>
      <c r="D2335" s="152">
        <v>12000</v>
      </c>
    </row>
    <row r="2336" spans="1:4" s="136" customFormat="1" ht="20.25" x14ac:dyDescent="0.2">
      <c r="A2336" s="175">
        <v>510000</v>
      </c>
      <c r="B2336" s="168" t="s">
        <v>243</v>
      </c>
      <c r="C2336" s="176">
        <f t="shared" ref="C2336" si="460">C2337+C2341</f>
        <v>172000</v>
      </c>
      <c r="D2336" s="176">
        <f>D2337+D2341</f>
        <v>200000</v>
      </c>
    </row>
    <row r="2337" spans="1:4" s="136" customFormat="1" ht="20.25" x14ac:dyDescent="0.2">
      <c r="A2337" s="175">
        <v>511000</v>
      </c>
      <c r="B2337" s="168" t="s">
        <v>244</v>
      </c>
      <c r="C2337" s="176">
        <f t="shared" ref="C2337" si="461">SUM(C2338:C2339)</f>
        <v>52000</v>
      </c>
      <c r="D2337" s="176">
        <f>SUM(D2338:D2340)</f>
        <v>80000</v>
      </c>
    </row>
    <row r="2338" spans="1:4" s="136" customFormat="1" ht="20.25" x14ac:dyDescent="0.2">
      <c r="A2338" s="159">
        <v>511200</v>
      </c>
      <c r="B2338" s="160" t="s">
        <v>246</v>
      </c>
      <c r="C2338" s="152">
        <v>32000</v>
      </c>
      <c r="D2338" s="152">
        <v>50000</v>
      </c>
    </row>
    <row r="2339" spans="1:4" s="136" customFormat="1" ht="20.25" x14ac:dyDescent="0.2">
      <c r="A2339" s="159">
        <v>511300</v>
      </c>
      <c r="B2339" s="160" t="s">
        <v>247</v>
      </c>
      <c r="C2339" s="152">
        <v>20000</v>
      </c>
      <c r="D2339" s="152">
        <v>10000</v>
      </c>
    </row>
    <row r="2340" spans="1:4" s="136" customFormat="1" ht="20.25" x14ac:dyDescent="0.2">
      <c r="A2340" s="159">
        <v>511500</v>
      </c>
      <c r="B2340" s="160" t="s">
        <v>249</v>
      </c>
      <c r="C2340" s="152">
        <v>0</v>
      </c>
      <c r="D2340" s="152">
        <v>20000</v>
      </c>
    </row>
    <row r="2341" spans="1:4" s="177" customFormat="1" ht="20.25" x14ac:dyDescent="0.2">
      <c r="A2341" s="175">
        <v>516000</v>
      </c>
      <c r="B2341" s="168" t="s">
        <v>256</v>
      </c>
      <c r="C2341" s="176">
        <f t="shared" ref="C2341" si="462">C2342</f>
        <v>120000</v>
      </c>
      <c r="D2341" s="176">
        <f t="shared" ref="D2341" si="463">D2342</f>
        <v>120000</v>
      </c>
    </row>
    <row r="2342" spans="1:4" s="136" customFormat="1" ht="20.25" x14ac:dyDescent="0.2">
      <c r="A2342" s="159">
        <v>516100</v>
      </c>
      <c r="B2342" s="160" t="s">
        <v>256</v>
      </c>
      <c r="C2342" s="152">
        <v>120000</v>
      </c>
      <c r="D2342" s="152">
        <v>120000</v>
      </c>
    </row>
    <row r="2343" spans="1:4" s="177" customFormat="1" ht="40.5" x14ac:dyDescent="0.2">
      <c r="A2343" s="175">
        <v>580000</v>
      </c>
      <c r="B2343" s="168" t="s">
        <v>258</v>
      </c>
      <c r="C2343" s="176">
        <f t="shared" ref="C2343:C2344" si="464">C2344</f>
        <v>20000</v>
      </c>
      <c r="D2343" s="176">
        <f t="shared" ref="D2343:D2344" si="465">D2344</f>
        <v>0</v>
      </c>
    </row>
    <row r="2344" spans="1:4" s="177" customFormat="1" ht="20.25" x14ac:dyDescent="0.2">
      <c r="A2344" s="175">
        <v>581000</v>
      </c>
      <c r="B2344" s="168" t="s">
        <v>259</v>
      </c>
      <c r="C2344" s="176">
        <f t="shared" si="464"/>
        <v>20000</v>
      </c>
      <c r="D2344" s="176">
        <f t="shared" si="465"/>
        <v>0</v>
      </c>
    </row>
    <row r="2345" spans="1:4" s="136" customFormat="1" ht="40.5" x14ac:dyDescent="0.2">
      <c r="A2345" s="159">
        <v>581200</v>
      </c>
      <c r="B2345" s="160" t="s">
        <v>260</v>
      </c>
      <c r="C2345" s="152">
        <v>20000</v>
      </c>
      <c r="D2345" s="167">
        <v>0</v>
      </c>
    </row>
    <row r="2346" spans="1:4" s="177" customFormat="1" ht="20.25" x14ac:dyDescent="0.2">
      <c r="A2346" s="175">
        <v>630000</v>
      </c>
      <c r="B2346" s="168" t="s">
        <v>277</v>
      </c>
      <c r="C2346" s="176">
        <f>C2347+0</f>
        <v>0</v>
      </c>
      <c r="D2346" s="176">
        <f>D2347+0</f>
        <v>70000</v>
      </c>
    </row>
    <row r="2347" spans="1:4" s="177" customFormat="1" ht="20.25" x14ac:dyDescent="0.2">
      <c r="A2347" s="175">
        <v>631000</v>
      </c>
      <c r="B2347" s="168" t="s">
        <v>278</v>
      </c>
      <c r="C2347" s="176">
        <f t="shared" ref="C2347:D2347" si="466">C2349+C2348</f>
        <v>0</v>
      </c>
      <c r="D2347" s="176">
        <f t="shared" si="466"/>
        <v>70000</v>
      </c>
    </row>
    <row r="2348" spans="1:4" s="136" customFormat="1" ht="20.25" x14ac:dyDescent="0.2">
      <c r="A2348" s="179">
        <v>631100</v>
      </c>
      <c r="B2348" s="160" t="s">
        <v>279</v>
      </c>
      <c r="C2348" s="152">
        <v>0</v>
      </c>
      <c r="D2348" s="152">
        <v>50000</v>
      </c>
    </row>
    <row r="2349" spans="1:4" s="136" customFormat="1" ht="20.25" x14ac:dyDescent="0.2">
      <c r="A2349" s="179">
        <v>631900</v>
      </c>
      <c r="B2349" s="160" t="s">
        <v>281</v>
      </c>
      <c r="C2349" s="152">
        <v>0</v>
      </c>
      <c r="D2349" s="152">
        <v>20000</v>
      </c>
    </row>
    <row r="2350" spans="1:4" s="136" customFormat="1" ht="20.25" x14ac:dyDescent="0.2">
      <c r="A2350" s="181"/>
      <c r="B2350" s="172" t="s">
        <v>294</v>
      </c>
      <c r="C2350" s="178">
        <f>C2316+C2336+C2343+C2346</f>
        <v>2641000</v>
      </c>
      <c r="D2350" s="178">
        <f>D2316+D2336+D2343+D2346</f>
        <v>370000</v>
      </c>
    </row>
    <row r="2351" spans="1:4" s="136" customFormat="1" ht="20.25" x14ac:dyDescent="0.2">
      <c r="A2351" s="182"/>
      <c r="B2351" s="154"/>
      <c r="C2351" s="158"/>
      <c r="D2351" s="158"/>
    </row>
    <row r="2352" spans="1:4" s="136" customFormat="1" ht="20.25" x14ac:dyDescent="0.2">
      <c r="A2352" s="157"/>
      <c r="B2352" s="154"/>
      <c r="C2352" s="152"/>
      <c r="D2352" s="152"/>
    </row>
    <row r="2353" spans="1:4" s="136" customFormat="1" ht="20.25" x14ac:dyDescent="0.2">
      <c r="A2353" s="159" t="s">
        <v>424</v>
      </c>
      <c r="B2353" s="168"/>
      <c r="C2353" s="152"/>
      <c r="D2353" s="152"/>
    </row>
    <row r="2354" spans="1:4" s="136" customFormat="1" ht="20.25" x14ac:dyDescent="0.2">
      <c r="A2354" s="159" t="s">
        <v>377</v>
      </c>
      <c r="B2354" s="168"/>
      <c r="C2354" s="152"/>
      <c r="D2354" s="152"/>
    </row>
    <row r="2355" spans="1:4" s="136" customFormat="1" ht="20.25" x14ac:dyDescent="0.2">
      <c r="A2355" s="159" t="s">
        <v>425</v>
      </c>
      <c r="B2355" s="168"/>
      <c r="C2355" s="152"/>
      <c r="D2355" s="152"/>
    </row>
    <row r="2356" spans="1:4" s="136" customFormat="1" ht="20.25" x14ac:dyDescent="0.2">
      <c r="A2356" s="159" t="s">
        <v>293</v>
      </c>
      <c r="B2356" s="168"/>
      <c r="C2356" s="152"/>
      <c r="D2356" s="152"/>
    </row>
    <row r="2357" spans="1:4" s="136" customFormat="1" ht="20.25" x14ac:dyDescent="0.2">
      <c r="A2357" s="159"/>
      <c r="B2357" s="161"/>
      <c r="C2357" s="158"/>
      <c r="D2357" s="158"/>
    </row>
    <row r="2358" spans="1:4" s="136" customFormat="1" ht="20.25" x14ac:dyDescent="0.2">
      <c r="A2358" s="175">
        <v>410000</v>
      </c>
      <c r="B2358" s="163" t="s">
        <v>44</v>
      </c>
      <c r="C2358" s="176">
        <f t="shared" ref="C2358" si="467">C2359+C2364</f>
        <v>11054700</v>
      </c>
      <c r="D2358" s="176">
        <f>D2359+D2364</f>
        <v>0</v>
      </c>
    </row>
    <row r="2359" spans="1:4" s="136" customFormat="1" ht="20.25" x14ac:dyDescent="0.2">
      <c r="A2359" s="175">
        <v>411000</v>
      </c>
      <c r="B2359" s="163" t="s">
        <v>45</v>
      </c>
      <c r="C2359" s="176">
        <f t="shared" ref="C2359" si="468">SUM(C2360:C2363)</f>
        <v>9807700</v>
      </c>
      <c r="D2359" s="176">
        <f>SUM(D2360:D2363)</f>
        <v>0</v>
      </c>
    </row>
    <row r="2360" spans="1:4" s="136" customFormat="1" ht="20.25" x14ac:dyDescent="0.2">
      <c r="A2360" s="159">
        <v>411100</v>
      </c>
      <c r="B2360" s="160" t="s">
        <v>46</v>
      </c>
      <c r="C2360" s="152">
        <f>8650000+376200+5000</f>
        <v>9031200</v>
      </c>
      <c r="D2360" s="167">
        <v>0</v>
      </c>
    </row>
    <row r="2361" spans="1:4" s="136" customFormat="1" ht="20.25" x14ac:dyDescent="0.2">
      <c r="A2361" s="159">
        <v>411200</v>
      </c>
      <c r="B2361" s="160" t="s">
        <v>47</v>
      </c>
      <c r="C2361" s="152">
        <v>450000</v>
      </c>
      <c r="D2361" s="167">
        <v>0</v>
      </c>
    </row>
    <row r="2362" spans="1:4" s="136" customFormat="1" ht="40.5" x14ac:dyDescent="0.2">
      <c r="A2362" s="159">
        <v>411300</v>
      </c>
      <c r="B2362" s="160" t="s">
        <v>48</v>
      </c>
      <c r="C2362" s="152">
        <v>190000</v>
      </c>
      <c r="D2362" s="167">
        <v>0</v>
      </c>
    </row>
    <row r="2363" spans="1:4" s="136" customFormat="1" ht="20.25" x14ac:dyDescent="0.2">
      <c r="A2363" s="159">
        <v>411400</v>
      </c>
      <c r="B2363" s="160" t="s">
        <v>49</v>
      </c>
      <c r="C2363" s="152">
        <v>136500</v>
      </c>
      <c r="D2363" s="167">
        <v>0</v>
      </c>
    </row>
    <row r="2364" spans="1:4" s="136" customFormat="1" ht="20.25" x14ac:dyDescent="0.2">
      <c r="A2364" s="175">
        <v>412000</v>
      </c>
      <c r="B2364" s="168" t="s">
        <v>50</v>
      </c>
      <c r="C2364" s="176">
        <f>SUM(C2365:C2374)</f>
        <v>1247000</v>
      </c>
      <c r="D2364" s="176">
        <f>SUM(D2365:D2374)</f>
        <v>0</v>
      </c>
    </row>
    <row r="2365" spans="1:4" s="136" customFormat="1" ht="20.25" x14ac:dyDescent="0.2">
      <c r="A2365" s="159">
        <v>412200</v>
      </c>
      <c r="B2365" s="160" t="s">
        <v>52</v>
      </c>
      <c r="C2365" s="152">
        <v>715000</v>
      </c>
      <c r="D2365" s="167">
        <v>0</v>
      </c>
    </row>
    <row r="2366" spans="1:4" s="136" customFormat="1" ht="20.25" x14ac:dyDescent="0.2">
      <c r="A2366" s="159">
        <v>412300</v>
      </c>
      <c r="B2366" s="160" t="s">
        <v>53</v>
      </c>
      <c r="C2366" s="152">
        <v>130000</v>
      </c>
      <c r="D2366" s="167">
        <v>0</v>
      </c>
    </row>
    <row r="2367" spans="1:4" s="136" customFormat="1" ht="20.25" x14ac:dyDescent="0.2">
      <c r="A2367" s="159">
        <v>412500</v>
      </c>
      <c r="B2367" s="160" t="s">
        <v>57</v>
      </c>
      <c r="C2367" s="152">
        <v>25000</v>
      </c>
      <c r="D2367" s="167">
        <v>0</v>
      </c>
    </row>
    <row r="2368" spans="1:4" s="136" customFormat="1" ht="20.25" x14ac:dyDescent="0.2">
      <c r="A2368" s="159">
        <v>412600</v>
      </c>
      <c r="B2368" s="160" t="s">
        <v>58</v>
      </c>
      <c r="C2368" s="152">
        <v>25000</v>
      </c>
      <c r="D2368" s="167">
        <v>0</v>
      </c>
    </row>
    <row r="2369" spans="1:4" s="136" customFormat="1" ht="20.25" x14ac:dyDescent="0.2">
      <c r="A2369" s="159">
        <v>412700</v>
      </c>
      <c r="B2369" s="160" t="s">
        <v>60</v>
      </c>
      <c r="C2369" s="152">
        <v>330000</v>
      </c>
      <c r="D2369" s="167">
        <v>0</v>
      </c>
    </row>
    <row r="2370" spans="1:4" s="136" customFormat="1" ht="20.25" x14ac:dyDescent="0.2">
      <c r="A2370" s="159">
        <v>412900</v>
      </c>
      <c r="B2370" s="169" t="s">
        <v>75</v>
      </c>
      <c r="C2370" s="152">
        <v>3000</v>
      </c>
      <c r="D2370" s="167">
        <v>0</v>
      </c>
    </row>
    <row r="2371" spans="1:4" s="136" customFormat="1" ht="20.25" x14ac:dyDescent="0.2">
      <c r="A2371" s="159">
        <v>412900</v>
      </c>
      <c r="B2371" s="169" t="s">
        <v>76</v>
      </c>
      <c r="C2371" s="152">
        <v>1500</v>
      </c>
      <c r="D2371" s="167">
        <v>0</v>
      </c>
    </row>
    <row r="2372" spans="1:4" s="136" customFormat="1" ht="20.25" x14ac:dyDescent="0.2">
      <c r="A2372" s="159">
        <v>412900</v>
      </c>
      <c r="B2372" s="169" t="s">
        <v>77</v>
      </c>
      <c r="C2372" s="152">
        <v>1500</v>
      </c>
      <c r="D2372" s="167">
        <v>0</v>
      </c>
    </row>
    <row r="2373" spans="1:4" s="136" customFormat="1" ht="20.25" x14ac:dyDescent="0.2">
      <c r="A2373" s="159">
        <v>412900</v>
      </c>
      <c r="B2373" s="169" t="s">
        <v>78</v>
      </c>
      <c r="C2373" s="152">
        <v>16000</v>
      </c>
      <c r="D2373" s="167">
        <v>0</v>
      </c>
    </row>
    <row r="2374" spans="1:4" s="136" customFormat="1" ht="20.25" x14ac:dyDescent="0.2">
      <c r="A2374" s="159">
        <v>412900</v>
      </c>
      <c r="B2374" s="169" t="s">
        <v>80</v>
      </c>
      <c r="C2374" s="152">
        <v>0</v>
      </c>
      <c r="D2374" s="167">
        <v>0</v>
      </c>
    </row>
    <row r="2375" spans="1:4" s="177" customFormat="1" ht="20.25" x14ac:dyDescent="0.2">
      <c r="A2375" s="175">
        <v>510000</v>
      </c>
      <c r="B2375" s="168" t="s">
        <v>243</v>
      </c>
      <c r="C2375" s="176">
        <f t="shared" ref="C2375" si="469">C2376</f>
        <v>20000</v>
      </c>
      <c r="D2375" s="176">
        <f t="shared" ref="D2375" si="470">D2376</f>
        <v>0</v>
      </c>
    </row>
    <row r="2376" spans="1:4" s="177" customFormat="1" ht="20.25" x14ac:dyDescent="0.2">
      <c r="A2376" s="175">
        <v>511000</v>
      </c>
      <c r="B2376" s="168" t="s">
        <v>244</v>
      </c>
      <c r="C2376" s="176">
        <f>SUM(C2377:C2377)</f>
        <v>20000</v>
      </c>
      <c r="D2376" s="176">
        <f>SUM(D2377:D2377)</f>
        <v>0</v>
      </c>
    </row>
    <row r="2377" spans="1:4" s="136" customFormat="1" ht="20.25" x14ac:dyDescent="0.2">
      <c r="A2377" s="159">
        <v>511300</v>
      </c>
      <c r="B2377" s="160" t="s">
        <v>247</v>
      </c>
      <c r="C2377" s="152">
        <v>20000</v>
      </c>
      <c r="D2377" s="167">
        <v>0</v>
      </c>
    </row>
    <row r="2378" spans="1:4" s="177" customFormat="1" ht="20.25" x14ac:dyDescent="0.2">
      <c r="A2378" s="175">
        <v>630000</v>
      </c>
      <c r="B2378" s="168" t="s">
        <v>277</v>
      </c>
      <c r="C2378" s="176">
        <f>C2379+C2381</f>
        <v>269000</v>
      </c>
      <c r="D2378" s="176">
        <f>D2379+D2381</f>
        <v>4500000</v>
      </c>
    </row>
    <row r="2379" spans="1:4" s="177" customFormat="1" ht="20.25" x14ac:dyDescent="0.2">
      <c r="A2379" s="175">
        <v>631000</v>
      </c>
      <c r="B2379" s="168" t="s">
        <v>278</v>
      </c>
      <c r="C2379" s="176">
        <f>0</f>
        <v>0</v>
      </c>
      <c r="D2379" s="176">
        <f>0+D2380</f>
        <v>4500000</v>
      </c>
    </row>
    <row r="2380" spans="1:4" s="136" customFormat="1" ht="20.25" x14ac:dyDescent="0.2">
      <c r="A2380" s="179">
        <v>631200</v>
      </c>
      <c r="B2380" s="160" t="s">
        <v>280</v>
      </c>
      <c r="C2380" s="152">
        <v>0</v>
      </c>
      <c r="D2380" s="152">
        <v>4500000</v>
      </c>
    </row>
    <row r="2381" spans="1:4" s="177" customFormat="1" ht="20.25" x14ac:dyDescent="0.2">
      <c r="A2381" s="175">
        <v>638000</v>
      </c>
      <c r="B2381" s="168" t="s">
        <v>284</v>
      </c>
      <c r="C2381" s="176">
        <f t="shared" ref="C2381" si="471">C2382</f>
        <v>269000</v>
      </c>
      <c r="D2381" s="176">
        <f t="shared" ref="D2381" si="472">D2382</f>
        <v>0</v>
      </c>
    </row>
    <row r="2382" spans="1:4" s="136" customFormat="1" ht="20.25" x14ac:dyDescent="0.2">
      <c r="A2382" s="159">
        <v>638100</v>
      </c>
      <c r="B2382" s="160" t="s">
        <v>285</v>
      </c>
      <c r="C2382" s="152">
        <v>269000</v>
      </c>
      <c r="D2382" s="167">
        <v>0</v>
      </c>
    </row>
    <row r="2383" spans="1:4" s="136" customFormat="1" ht="20.25" x14ac:dyDescent="0.2">
      <c r="A2383" s="181"/>
      <c r="B2383" s="172" t="s">
        <v>294</v>
      </c>
      <c r="C2383" s="178">
        <f>C2358+C2375+C2378</f>
        <v>11343700</v>
      </c>
      <c r="D2383" s="178">
        <f>D2358+D2375+D2378</f>
        <v>4500000</v>
      </c>
    </row>
    <row r="2384" spans="1:4" s="136" customFormat="1" ht="20.25" x14ac:dyDescent="0.2">
      <c r="A2384" s="182"/>
      <c r="B2384" s="154"/>
      <c r="C2384" s="158"/>
      <c r="D2384" s="158"/>
    </row>
    <row r="2385" spans="1:4" s="136" customFormat="1" ht="20.25" x14ac:dyDescent="0.2">
      <c r="A2385" s="157"/>
      <c r="B2385" s="154"/>
      <c r="C2385" s="152"/>
      <c r="D2385" s="152"/>
    </row>
    <row r="2386" spans="1:4" s="136" customFormat="1" ht="20.25" x14ac:dyDescent="0.2">
      <c r="A2386" s="159" t="s">
        <v>426</v>
      </c>
      <c r="B2386" s="168"/>
      <c r="C2386" s="152"/>
      <c r="D2386" s="152"/>
    </row>
    <row r="2387" spans="1:4" s="136" customFormat="1" ht="20.25" x14ac:dyDescent="0.2">
      <c r="A2387" s="159" t="s">
        <v>377</v>
      </c>
      <c r="B2387" s="168"/>
      <c r="C2387" s="152"/>
      <c r="D2387" s="152"/>
    </row>
    <row r="2388" spans="1:4" s="136" customFormat="1" ht="20.25" x14ac:dyDescent="0.2">
      <c r="A2388" s="159" t="s">
        <v>427</v>
      </c>
      <c r="B2388" s="168"/>
      <c r="C2388" s="152"/>
      <c r="D2388" s="152"/>
    </row>
    <row r="2389" spans="1:4" s="136" customFormat="1" ht="20.25" x14ac:dyDescent="0.2">
      <c r="A2389" s="159" t="s">
        <v>293</v>
      </c>
      <c r="B2389" s="168"/>
      <c r="C2389" s="152"/>
      <c r="D2389" s="152"/>
    </row>
    <row r="2390" spans="1:4" s="136" customFormat="1" ht="20.25" x14ac:dyDescent="0.2">
      <c r="A2390" s="159"/>
      <c r="B2390" s="161"/>
      <c r="C2390" s="158"/>
      <c r="D2390" s="158"/>
    </row>
    <row r="2391" spans="1:4" s="136" customFormat="1" ht="20.25" x14ac:dyDescent="0.2">
      <c r="A2391" s="175">
        <v>410000</v>
      </c>
      <c r="B2391" s="163" t="s">
        <v>44</v>
      </c>
      <c r="C2391" s="176">
        <f t="shared" ref="C2391" si="473">C2392+C2397</f>
        <v>1384000</v>
      </c>
      <c r="D2391" s="176">
        <f>D2392+D2397</f>
        <v>0</v>
      </c>
    </row>
    <row r="2392" spans="1:4" s="136" customFormat="1" ht="20.25" x14ac:dyDescent="0.2">
      <c r="A2392" s="175">
        <v>411000</v>
      </c>
      <c r="B2392" s="163" t="s">
        <v>45</v>
      </c>
      <c r="C2392" s="176">
        <f t="shared" ref="C2392" si="474">SUM(C2393:C2396)</f>
        <v>1196300</v>
      </c>
      <c r="D2392" s="176">
        <f>SUM(D2393:D2396)</f>
        <v>0</v>
      </c>
    </row>
    <row r="2393" spans="1:4" s="136" customFormat="1" ht="20.25" x14ac:dyDescent="0.2">
      <c r="A2393" s="159">
        <v>411100</v>
      </c>
      <c r="B2393" s="160" t="s">
        <v>46</v>
      </c>
      <c r="C2393" s="152">
        <f>1022000+58500+1900</f>
        <v>1082400</v>
      </c>
      <c r="D2393" s="167">
        <v>0</v>
      </c>
    </row>
    <row r="2394" spans="1:4" s="136" customFormat="1" ht="20.25" x14ac:dyDescent="0.2">
      <c r="A2394" s="159">
        <v>411200</v>
      </c>
      <c r="B2394" s="160" t="s">
        <v>47</v>
      </c>
      <c r="C2394" s="152">
        <v>67000</v>
      </c>
      <c r="D2394" s="167">
        <v>0</v>
      </c>
    </row>
    <row r="2395" spans="1:4" s="136" customFormat="1" ht="40.5" x14ac:dyDescent="0.2">
      <c r="A2395" s="159">
        <v>411300</v>
      </c>
      <c r="B2395" s="160" t="s">
        <v>48</v>
      </c>
      <c r="C2395" s="152">
        <v>24900</v>
      </c>
      <c r="D2395" s="167">
        <v>0</v>
      </c>
    </row>
    <row r="2396" spans="1:4" s="136" customFormat="1" ht="20.25" x14ac:dyDescent="0.2">
      <c r="A2396" s="159">
        <v>411400</v>
      </c>
      <c r="B2396" s="160" t="s">
        <v>49</v>
      </c>
      <c r="C2396" s="152">
        <v>22000</v>
      </c>
      <c r="D2396" s="167">
        <v>0</v>
      </c>
    </row>
    <row r="2397" spans="1:4" s="136" customFormat="1" ht="20.25" x14ac:dyDescent="0.2">
      <c r="A2397" s="175">
        <v>412000</v>
      </c>
      <c r="B2397" s="168" t="s">
        <v>50</v>
      </c>
      <c r="C2397" s="176">
        <f>SUM(C2398:C2404)</f>
        <v>187700</v>
      </c>
      <c r="D2397" s="176">
        <f>SUM(D2398:D2404)</f>
        <v>0</v>
      </c>
    </row>
    <row r="2398" spans="1:4" s="136" customFormat="1" ht="20.25" x14ac:dyDescent="0.2">
      <c r="A2398" s="159">
        <v>412200</v>
      </c>
      <c r="B2398" s="160" t="s">
        <v>52</v>
      </c>
      <c r="C2398" s="152">
        <v>90100</v>
      </c>
      <c r="D2398" s="167">
        <v>0</v>
      </c>
    </row>
    <row r="2399" spans="1:4" s="136" customFormat="1" ht="20.25" x14ac:dyDescent="0.2">
      <c r="A2399" s="159">
        <v>412300</v>
      </c>
      <c r="B2399" s="160" t="s">
        <v>53</v>
      </c>
      <c r="C2399" s="152">
        <v>16000</v>
      </c>
      <c r="D2399" s="167">
        <v>0</v>
      </c>
    </row>
    <row r="2400" spans="1:4" s="136" customFormat="1" ht="20.25" x14ac:dyDescent="0.2">
      <c r="A2400" s="159">
        <v>412500</v>
      </c>
      <c r="B2400" s="160" t="s">
        <v>57</v>
      </c>
      <c r="C2400" s="152">
        <v>1500</v>
      </c>
      <c r="D2400" s="167">
        <v>0</v>
      </c>
    </row>
    <row r="2401" spans="1:4" s="136" customFormat="1" ht="20.25" x14ac:dyDescent="0.2">
      <c r="A2401" s="159">
        <v>412600</v>
      </c>
      <c r="B2401" s="160" t="s">
        <v>58</v>
      </c>
      <c r="C2401" s="152">
        <v>3000</v>
      </c>
      <c r="D2401" s="167">
        <v>0</v>
      </c>
    </row>
    <row r="2402" spans="1:4" s="136" customFormat="1" ht="20.25" x14ac:dyDescent="0.2">
      <c r="A2402" s="159">
        <v>412700</v>
      </c>
      <c r="B2402" s="160" t="s">
        <v>60</v>
      </c>
      <c r="C2402" s="152">
        <v>71100</v>
      </c>
      <c r="D2402" s="167">
        <v>0</v>
      </c>
    </row>
    <row r="2403" spans="1:4" s="136" customFormat="1" ht="20.25" x14ac:dyDescent="0.2">
      <c r="A2403" s="159">
        <v>412900</v>
      </c>
      <c r="B2403" s="169" t="s">
        <v>77</v>
      </c>
      <c r="C2403" s="152">
        <v>0</v>
      </c>
      <c r="D2403" s="167">
        <v>0</v>
      </c>
    </row>
    <row r="2404" spans="1:4" s="136" customFormat="1" ht="20.25" x14ac:dyDescent="0.2">
      <c r="A2404" s="159">
        <v>412900</v>
      </c>
      <c r="B2404" s="169" t="s">
        <v>78</v>
      </c>
      <c r="C2404" s="152">
        <v>6000</v>
      </c>
      <c r="D2404" s="167">
        <v>0</v>
      </c>
    </row>
    <row r="2405" spans="1:4" s="177" customFormat="1" ht="20.25" x14ac:dyDescent="0.2">
      <c r="A2405" s="175">
        <v>510000</v>
      </c>
      <c r="B2405" s="168" t="s">
        <v>243</v>
      </c>
      <c r="C2405" s="176">
        <f t="shared" ref="C2405:C2406" si="475">C2406</f>
        <v>5000</v>
      </c>
      <c r="D2405" s="176">
        <f t="shared" ref="D2405:D2406" si="476">D2406</f>
        <v>0</v>
      </c>
    </row>
    <row r="2406" spans="1:4" s="177" customFormat="1" ht="20.25" x14ac:dyDescent="0.2">
      <c r="A2406" s="175">
        <v>511000</v>
      </c>
      <c r="B2406" s="168" t="s">
        <v>244</v>
      </c>
      <c r="C2406" s="176">
        <f t="shared" si="475"/>
        <v>5000</v>
      </c>
      <c r="D2406" s="176">
        <f t="shared" si="476"/>
        <v>0</v>
      </c>
    </row>
    <row r="2407" spans="1:4" s="136" customFormat="1" ht="20.25" x14ac:dyDescent="0.2">
      <c r="A2407" s="159">
        <v>511300</v>
      </c>
      <c r="B2407" s="160" t="s">
        <v>247</v>
      </c>
      <c r="C2407" s="152">
        <v>5000</v>
      </c>
      <c r="D2407" s="167">
        <v>0</v>
      </c>
    </row>
    <row r="2408" spans="1:4" s="177" customFormat="1" ht="20.25" x14ac:dyDescent="0.2">
      <c r="A2408" s="175">
        <v>630000</v>
      </c>
      <c r="B2408" s="168" t="s">
        <v>277</v>
      </c>
      <c r="C2408" s="176">
        <f t="shared" ref="C2408" si="477">C2409</f>
        <v>0</v>
      </c>
      <c r="D2408" s="176">
        <f t="shared" ref="D2408" si="478">D2409</f>
        <v>170900</v>
      </c>
    </row>
    <row r="2409" spans="1:4" s="177" customFormat="1" ht="20.25" x14ac:dyDescent="0.2">
      <c r="A2409" s="175">
        <v>631000</v>
      </c>
      <c r="B2409" s="168" t="s">
        <v>278</v>
      </c>
      <c r="C2409" s="176">
        <f t="shared" ref="C2409" si="479">C2411+C2410</f>
        <v>0</v>
      </c>
      <c r="D2409" s="176">
        <f>D2411+D2410</f>
        <v>170900</v>
      </c>
    </row>
    <row r="2410" spans="1:4" s="136" customFormat="1" ht="20.25" x14ac:dyDescent="0.2">
      <c r="A2410" s="179">
        <v>631200</v>
      </c>
      <c r="B2410" s="160" t="s">
        <v>280</v>
      </c>
      <c r="C2410" s="152">
        <v>0</v>
      </c>
      <c r="D2410" s="152">
        <v>170900</v>
      </c>
    </row>
    <row r="2411" spans="1:4" s="136" customFormat="1" ht="20.25" x14ac:dyDescent="0.2">
      <c r="A2411" s="179">
        <v>631900</v>
      </c>
      <c r="B2411" s="160" t="s">
        <v>281</v>
      </c>
      <c r="C2411" s="152">
        <v>0</v>
      </c>
      <c r="D2411" s="167">
        <v>0</v>
      </c>
    </row>
    <row r="2412" spans="1:4" s="136" customFormat="1" ht="20.25" x14ac:dyDescent="0.2">
      <c r="A2412" s="181"/>
      <c r="B2412" s="172" t="s">
        <v>294</v>
      </c>
      <c r="C2412" s="178">
        <f>C2391+C2405+C2408</f>
        <v>1389000</v>
      </c>
      <c r="D2412" s="178">
        <f>D2391+D2405+D2408</f>
        <v>170900</v>
      </c>
    </row>
    <row r="2413" spans="1:4" s="136" customFormat="1" ht="20.25" x14ac:dyDescent="0.2">
      <c r="A2413" s="182"/>
      <c r="B2413" s="154"/>
      <c r="C2413" s="152"/>
      <c r="D2413" s="152"/>
    </row>
    <row r="2414" spans="1:4" s="136" customFormat="1" ht="20.25" x14ac:dyDescent="0.2">
      <c r="A2414" s="157"/>
      <c r="B2414" s="154"/>
      <c r="C2414" s="152"/>
      <c r="D2414" s="152"/>
    </row>
    <row r="2415" spans="1:4" s="136" customFormat="1" ht="20.25" x14ac:dyDescent="0.2">
      <c r="A2415" s="159" t="s">
        <v>428</v>
      </c>
      <c r="B2415" s="168"/>
      <c r="C2415" s="152"/>
      <c r="D2415" s="152"/>
    </row>
    <row r="2416" spans="1:4" s="136" customFormat="1" ht="20.25" x14ac:dyDescent="0.2">
      <c r="A2416" s="159" t="s">
        <v>377</v>
      </c>
      <c r="B2416" s="168"/>
      <c r="C2416" s="152"/>
      <c r="D2416" s="152"/>
    </row>
    <row r="2417" spans="1:4" s="136" customFormat="1" ht="20.25" x14ac:dyDescent="0.2">
      <c r="A2417" s="159" t="s">
        <v>429</v>
      </c>
      <c r="B2417" s="168"/>
      <c r="C2417" s="152"/>
      <c r="D2417" s="152"/>
    </row>
    <row r="2418" spans="1:4" s="136" customFormat="1" ht="20.25" x14ac:dyDescent="0.2">
      <c r="A2418" s="159" t="s">
        <v>293</v>
      </c>
      <c r="B2418" s="168"/>
      <c r="C2418" s="152"/>
      <c r="D2418" s="152"/>
    </row>
    <row r="2419" spans="1:4" s="136" customFormat="1" ht="20.25" x14ac:dyDescent="0.2">
      <c r="A2419" s="159"/>
      <c r="B2419" s="161"/>
      <c r="C2419" s="158"/>
      <c r="D2419" s="158"/>
    </row>
    <row r="2420" spans="1:4" s="136" customFormat="1" ht="20.25" x14ac:dyDescent="0.2">
      <c r="A2420" s="175">
        <v>410000</v>
      </c>
      <c r="B2420" s="163" t="s">
        <v>44</v>
      </c>
      <c r="C2420" s="176">
        <f t="shared" ref="C2420" si="480">C2421+C2426</f>
        <v>1311700</v>
      </c>
      <c r="D2420" s="176">
        <f>D2421+D2426</f>
        <v>0</v>
      </c>
    </row>
    <row r="2421" spans="1:4" s="136" customFormat="1" ht="20.25" x14ac:dyDescent="0.2">
      <c r="A2421" s="175">
        <v>411000</v>
      </c>
      <c r="B2421" s="163" t="s">
        <v>45</v>
      </c>
      <c r="C2421" s="176">
        <f t="shared" ref="C2421" si="481">SUM(C2422:C2425)</f>
        <v>1101900</v>
      </c>
      <c r="D2421" s="176">
        <f>SUM(D2422:D2425)</f>
        <v>0</v>
      </c>
    </row>
    <row r="2422" spans="1:4" s="136" customFormat="1" ht="20.25" x14ac:dyDescent="0.2">
      <c r="A2422" s="159">
        <v>411100</v>
      </c>
      <c r="B2422" s="160" t="s">
        <v>46</v>
      </c>
      <c r="C2422" s="152">
        <f>950000+50500+1400</f>
        <v>1001900</v>
      </c>
      <c r="D2422" s="167">
        <v>0</v>
      </c>
    </row>
    <row r="2423" spans="1:4" s="136" customFormat="1" ht="20.25" x14ac:dyDescent="0.2">
      <c r="A2423" s="159">
        <v>411200</v>
      </c>
      <c r="B2423" s="160" t="s">
        <v>47</v>
      </c>
      <c r="C2423" s="152">
        <v>45000</v>
      </c>
      <c r="D2423" s="167">
        <v>0</v>
      </c>
    </row>
    <row r="2424" spans="1:4" s="136" customFormat="1" ht="40.5" x14ac:dyDescent="0.2">
      <c r="A2424" s="159">
        <v>411300</v>
      </c>
      <c r="B2424" s="160" t="s">
        <v>48</v>
      </c>
      <c r="C2424" s="152">
        <v>30000</v>
      </c>
      <c r="D2424" s="167">
        <v>0</v>
      </c>
    </row>
    <row r="2425" spans="1:4" s="136" customFormat="1" ht="20.25" x14ac:dyDescent="0.2">
      <c r="A2425" s="159">
        <v>411400</v>
      </c>
      <c r="B2425" s="160" t="s">
        <v>49</v>
      </c>
      <c r="C2425" s="152">
        <v>25000</v>
      </c>
      <c r="D2425" s="167">
        <v>0</v>
      </c>
    </row>
    <row r="2426" spans="1:4" s="136" customFormat="1" ht="20.25" x14ac:dyDescent="0.2">
      <c r="A2426" s="175">
        <v>412000</v>
      </c>
      <c r="B2426" s="168" t="s">
        <v>50</v>
      </c>
      <c r="C2426" s="176">
        <f>SUM(C2427:C2434)</f>
        <v>209800</v>
      </c>
      <c r="D2426" s="176">
        <f>SUM(D2427:D2434)</f>
        <v>0</v>
      </c>
    </row>
    <row r="2427" spans="1:4" s="136" customFormat="1" ht="20.25" x14ac:dyDescent="0.2">
      <c r="A2427" s="159">
        <v>412200</v>
      </c>
      <c r="B2427" s="160" t="s">
        <v>52</v>
      </c>
      <c r="C2427" s="152">
        <v>125000</v>
      </c>
      <c r="D2427" s="167">
        <v>0</v>
      </c>
    </row>
    <row r="2428" spans="1:4" s="136" customFormat="1" ht="20.25" x14ac:dyDescent="0.2">
      <c r="A2428" s="159">
        <v>412300</v>
      </c>
      <c r="B2428" s="160" t="s">
        <v>53</v>
      </c>
      <c r="C2428" s="152">
        <v>20000</v>
      </c>
      <c r="D2428" s="167">
        <v>0</v>
      </c>
    </row>
    <row r="2429" spans="1:4" s="136" customFormat="1" ht="20.25" x14ac:dyDescent="0.2">
      <c r="A2429" s="159">
        <v>412500</v>
      </c>
      <c r="B2429" s="160" t="s">
        <v>57</v>
      </c>
      <c r="C2429" s="152">
        <v>4500</v>
      </c>
      <c r="D2429" s="167">
        <v>0</v>
      </c>
    </row>
    <row r="2430" spans="1:4" s="136" customFormat="1" ht="20.25" x14ac:dyDescent="0.2">
      <c r="A2430" s="159">
        <v>412600</v>
      </c>
      <c r="B2430" s="160" t="s">
        <v>58</v>
      </c>
      <c r="C2430" s="152">
        <v>3300</v>
      </c>
      <c r="D2430" s="167">
        <v>0</v>
      </c>
    </row>
    <row r="2431" spans="1:4" s="136" customFormat="1" ht="20.25" x14ac:dyDescent="0.2">
      <c r="A2431" s="159">
        <v>412700</v>
      </c>
      <c r="B2431" s="160" t="s">
        <v>60</v>
      </c>
      <c r="C2431" s="152">
        <v>47000</v>
      </c>
      <c r="D2431" s="167">
        <v>0</v>
      </c>
    </row>
    <row r="2432" spans="1:4" s="136" customFormat="1" ht="20.25" x14ac:dyDescent="0.2">
      <c r="A2432" s="159">
        <v>412900</v>
      </c>
      <c r="B2432" s="169" t="s">
        <v>75</v>
      </c>
      <c r="C2432" s="152">
        <v>6000</v>
      </c>
      <c r="D2432" s="167">
        <v>0</v>
      </c>
    </row>
    <row r="2433" spans="1:4" s="136" customFormat="1" ht="20.25" x14ac:dyDescent="0.2">
      <c r="A2433" s="159">
        <v>412900</v>
      </c>
      <c r="B2433" s="169" t="s">
        <v>77</v>
      </c>
      <c r="C2433" s="152">
        <v>2000</v>
      </c>
      <c r="D2433" s="167">
        <v>0</v>
      </c>
    </row>
    <row r="2434" spans="1:4" s="136" customFormat="1" ht="20.25" x14ac:dyDescent="0.2">
      <c r="A2434" s="159">
        <v>412900</v>
      </c>
      <c r="B2434" s="169" t="s">
        <v>78</v>
      </c>
      <c r="C2434" s="152">
        <v>2000</v>
      </c>
      <c r="D2434" s="167">
        <v>0</v>
      </c>
    </row>
    <row r="2435" spans="1:4" s="177" customFormat="1" ht="20.25" x14ac:dyDescent="0.2">
      <c r="A2435" s="175">
        <v>510000</v>
      </c>
      <c r="B2435" s="168" t="s">
        <v>243</v>
      </c>
      <c r="C2435" s="176">
        <f>C2436+C2439</f>
        <v>10000</v>
      </c>
      <c r="D2435" s="176">
        <f>D2436+D2439</f>
        <v>0</v>
      </c>
    </row>
    <row r="2436" spans="1:4" s="177" customFormat="1" ht="20.25" x14ac:dyDescent="0.2">
      <c r="A2436" s="175">
        <v>511000</v>
      </c>
      <c r="B2436" s="168" t="s">
        <v>244</v>
      </c>
      <c r="C2436" s="176">
        <f>SUM(C2437:C2438)</f>
        <v>10000</v>
      </c>
      <c r="D2436" s="176">
        <f>SUM(D2437:D2438)</f>
        <v>0</v>
      </c>
    </row>
    <row r="2437" spans="1:4" s="136" customFormat="1" ht="20.25" x14ac:dyDescent="0.2">
      <c r="A2437" s="159">
        <v>511200</v>
      </c>
      <c r="B2437" s="160" t="s">
        <v>246</v>
      </c>
      <c r="C2437" s="152">
        <v>0</v>
      </c>
      <c r="D2437" s="167">
        <v>0</v>
      </c>
    </row>
    <row r="2438" spans="1:4" s="136" customFormat="1" ht="20.25" x14ac:dyDescent="0.2">
      <c r="A2438" s="159">
        <v>511300</v>
      </c>
      <c r="B2438" s="160" t="s">
        <v>247</v>
      </c>
      <c r="C2438" s="152">
        <v>10000</v>
      </c>
      <c r="D2438" s="167">
        <v>0</v>
      </c>
    </row>
    <row r="2439" spans="1:4" s="177" customFormat="1" ht="20.25" x14ac:dyDescent="0.2">
      <c r="A2439" s="175">
        <v>513000</v>
      </c>
      <c r="B2439" s="168" t="s">
        <v>251</v>
      </c>
      <c r="C2439" s="176">
        <f t="shared" ref="C2439" si="482">C2440</f>
        <v>0</v>
      </c>
      <c r="D2439" s="176">
        <f t="shared" ref="D2439" si="483">D2440</f>
        <v>0</v>
      </c>
    </row>
    <row r="2440" spans="1:4" s="136" customFormat="1" ht="20.25" x14ac:dyDescent="0.2">
      <c r="A2440" s="159">
        <v>513700</v>
      </c>
      <c r="B2440" s="160" t="s">
        <v>255</v>
      </c>
      <c r="C2440" s="152">
        <v>0</v>
      </c>
      <c r="D2440" s="167">
        <v>0</v>
      </c>
    </row>
    <row r="2441" spans="1:4" s="177" customFormat="1" ht="20.25" x14ac:dyDescent="0.2">
      <c r="A2441" s="175">
        <v>630000</v>
      </c>
      <c r="B2441" s="168" t="s">
        <v>277</v>
      </c>
      <c r="C2441" s="176">
        <f>C2442+C2444</f>
        <v>18000</v>
      </c>
      <c r="D2441" s="176">
        <f>D2442+D2444</f>
        <v>1500000</v>
      </c>
    </row>
    <row r="2442" spans="1:4" s="177" customFormat="1" ht="20.25" x14ac:dyDescent="0.2">
      <c r="A2442" s="175">
        <v>631000</v>
      </c>
      <c r="B2442" s="168" t="s">
        <v>278</v>
      </c>
      <c r="C2442" s="176">
        <f>0+C2443</f>
        <v>0</v>
      </c>
      <c r="D2442" s="176">
        <f>0+D2443</f>
        <v>1500000</v>
      </c>
    </row>
    <row r="2443" spans="1:4" s="136" customFormat="1" ht="20.25" x14ac:dyDescent="0.2">
      <c r="A2443" s="179">
        <v>631200</v>
      </c>
      <c r="B2443" s="160" t="s">
        <v>280</v>
      </c>
      <c r="C2443" s="152">
        <v>0</v>
      </c>
      <c r="D2443" s="152">
        <v>1500000</v>
      </c>
    </row>
    <row r="2444" spans="1:4" s="177" customFormat="1" ht="20.25" x14ac:dyDescent="0.2">
      <c r="A2444" s="175">
        <v>638000</v>
      </c>
      <c r="B2444" s="168" t="s">
        <v>284</v>
      </c>
      <c r="C2444" s="176">
        <f t="shared" ref="C2444" si="484">C2445</f>
        <v>18000</v>
      </c>
      <c r="D2444" s="176">
        <f t="shared" ref="D2444" si="485">D2445</f>
        <v>0</v>
      </c>
    </row>
    <row r="2445" spans="1:4" s="136" customFormat="1" ht="20.25" x14ac:dyDescent="0.2">
      <c r="A2445" s="159">
        <v>638100</v>
      </c>
      <c r="B2445" s="160" t="s">
        <v>285</v>
      </c>
      <c r="C2445" s="152">
        <v>18000</v>
      </c>
      <c r="D2445" s="167">
        <v>0</v>
      </c>
    </row>
    <row r="2446" spans="1:4" s="136" customFormat="1" ht="20.25" x14ac:dyDescent="0.2">
      <c r="A2446" s="181"/>
      <c r="B2446" s="172" t="s">
        <v>294</v>
      </c>
      <c r="C2446" s="178">
        <f>C2420+C2435+C2441</f>
        <v>1339700</v>
      </c>
      <c r="D2446" s="178">
        <f>D2420+D2435+D2441</f>
        <v>1500000</v>
      </c>
    </row>
    <row r="2447" spans="1:4" s="136" customFormat="1" ht="20.25" x14ac:dyDescent="0.2">
      <c r="A2447" s="182"/>
      <c r="B2447" s="154"/>
      <c r="C2447" s="158"/>
      <c r="D2447" s="158"/>
    </row>
    <row r="2448" spans="1:4" s="136" customFormat="1" ht="20.25" x14ac:dyDescent="0.2">
      <c r="A2448" s="157"/>
      <c r="B2448" s="154"/>
      <c r="C2448" s="152"/>
      <c r="D2448" s="152"/>
    </row>
    <row r="2449" spans="1:4" s="136" customFormat="1" ht="20.25" x14ac:dyDescent="0.2">
      <c r="A2449" s="159" t="s">
        <v>430</v>
      </c>
      <c r="B2449" s="168"/>
      <c r="C2449" s="152"/>
      <c r="D2449" s="152"/>
    </row>
    <row r="2450" spans="1:4" s="136" customFormat="1" ht="20.25" x14ac:dyDescent="0.2">
      <c r="A2450" s="159" t="s">
        <v>377</v>
      </c>
      <c r="B2450" s="168"/>
      <c r="C2450" s="152"/>
      <c r="D2450" s="152"/>
    </row>
    <row r="2451" spans="1:4" s="136" customFormat="1" ht="20.25" x14ac:dyDescent="0.2">
      <c r="A2451" s="159" t="s">
        <v>431</v>
      </c>
      <c r="B2451" s="168"/>
      <c r="C2451" s="152"/>
      <c r="D2451" s="152"/>
    </row>
    <row r="2452" spans="1:4" s="136" customFormat="1" ht="20.25" x14ac:dyDescent="0.2">
      <c r="A2452" s="159" t="s">
        <v>293</v>
      </c>
      <c r="B2452" s="168"/>
      <c r="C2452" s="152"/>
      <c r="D2452" s="152"/>
    </row>
    <row r="2453" spans="1:4" s="136" customFormat="1" ht="20.25" x14ac:dyDescent="0.2">
      <c r="A2453" s="159"/>
      <c r="B2453" s="161"/>
      <c r="C2453" s="158"/>
      <c r="D2453" s="158"/>
    </row>
    <row r="2454" spans="1:4" s="136" customFormat="1" ht="20.25" x14ac:dyDescent="0.2">
      <c r="A2454" s="175">
        <v>410000</v>
      </c>
      <c r="B2454" s="163" t="s">
        <v>44</v>
      </c>
      <c r="C2454" s="176">
        <f t="shared" ref="C2454" si="486">C2455+C2460</f>
        <v>2313900</v>
      </c>
      <c r="D2454" s="176">
        <f>D2455+D2460</f>
        <v>0</v>
      </c>
    </row>
    <row r="2455" spans="1:4" s="136" customFormat="1" ht="20.25" x14ac:dyDescent="0.2">
      <c r="A2455" s="175">
        <v>411000</v>
      </c>
      <c r="B2455" s="163" t="s">
        <v>45</v>
      </c>
      <c r="C2455" s="176">
        <f t="shared" ref="C2455" si="487">SUM(C2456:C2459)</f>
        <v>1933700</v>
      </c>
      <c r="D2455" s="176">
        <f>SUM(D2456:D2459)</f>
        <v>0</v>
      </c>
    </row>
    <row r="2456" spans="1:4" s="136" customFormat="1" ht="20.25" x14ac:dyDescent="0.2">
      <c r="A2456" s="159">
        <v>411100</v>
      </c>
      <c r="B2456" s="160" t="s">
        <v>46</v>
      </c>
      <c r="C2456" s="152">
        <f>1710000+86500+3200</f>
        <v>1799700</v>
      </c>
      <c r="D2456" s="167">
        <v>0</v>
      </c>
    </row>
    <row r="2457" spans="1:4" s="136" customFormat="1" ht="20.25" x14ac:dyDescent="0.2">
      <c r="A2457" s="159">
        <v>411200</v>
      </c>
      <c r="B2457" s="160" t="s">
        <v>47</v>
      </c>
      <c r="C2457" s="152">
        <v>80000</v>
      </c>
      <c r="D2457" s="167">
        <v>0</v>
      </c>
    </row>
    <row r="2458" spans="1:4" s="136" customFormat="1" ht="40.5" x14ac:dyDescent="0.2">
      <c r="A2458" s="159">
        <v>411300</v>
      </c>
      <c r="B2458" s="160" t="s">
        <v>48</v>
      </c>
      <c r="C2458" s="152">
        <v>9000</v>
      </c>
      <c r="D2458" s="167">
        <v>0</v>
      </c>
    </row>
    <row r="2459" spans="1:4" s="136" customFormat="1" ht="20.25" x14ac:dyDescent="0.2">
      <c r="A2459" s="159">
        <v>411400</v>
      </c>
      <c r="B2459" s="160" t="s">
        <v>49</v>
      </c>
      <c r="C2459" s="152">
        <v>45000</v>
      </c>
      <c r="D2459" s="167">
        <v>0</v>
      </c>
    </row>
    <row r="2460" spans="1:4" s="136" customFormat="1" ht="20.25" x14ac:dyDescent="0.2">
      <c r="A2460" s="175">
        <v>412000</v>
      </c>
      <c r="B2460" s="168" t="s">
        <v>50</v>
      </c>
      <c r="C2460" s="176">
        <f>SUM(C2461:C2470)</f>
        <v>380200</v>
      </c>
      <c r="D2460" s="176">
        <f>SUM(D2461:D2470)</f>
        <v>0</v>
      </c>
    </row>
    <row r="2461" spans="1:4" s="136" customFormat="1" ht="20.25" x14ac:dyDescent="0.2">
      <c r="A2461" s="159">
        <v>412200</v>
      </c>
      <c r="B2461" s="160" t="s">
        <v>52</v>
      </c>
      <c r="C2461" s="152">
        <v>185000</v>
      </c>
      <c r="D2461" s="167">
        <v>0</v>
      </c>
    </row>
    <row r="2462" spans="1:4" s="136" customFormat="1" ht="20.25" x14ac:dyDescent="0.2">
      <c r="A2462" s="159">
        <v>412300</v>
      </c>
      <c r="B2462" s="160" t="s">
        <v>53</v>
      </c>
      <c r="C2462" s="152">
        <v>60000</v>
      </c>
      <c r="D2462" s="167">
        <v>0</v>
      </c>
    </row>
    <row r="2463" spans="1:4" s="136" customFormat="1" ht="20.25" x14ac:dyDescent="0.2">
      <c r="A2463" s="159">
        <v>412500</v>
      </c>
      <c r="B2463" s="160" t="s">
        <v>57</v>
      </c>
      <c r="C2463" s="152">
        <v>8000</v>
      </c>
      <c r="D2463" s="167">
        <v>0</v>
      </c>
    </row>
    <row r="2464" spans="1:4" s="136" customFormat="1" ht="20.25" x14ac:dyDescent="0.2">
      <c r="A2464" s="159">
        <v>412600</v>
      </c>
      <c r="B2464" s="160" t="s">
        <v>58</v>
      </c>
      <c r="C2464" s="152">
        <v>24000</v>
      </c>
      <c r="D2464" s="167">
        <v>0</v>
      </c>
    </row>
    <row r="2465" spans="1:4" s="136" customFormat="1" ht="20.25" x14ac:dyDescent="0.2">
      <c r="A2465" s="159">
        <v>412700</v>
      </c>
      <c r="B2465" s="160" t="s">
        <v>60</v>
      </c>
      <c r="C2465" s="152">
        <v>94200</v>
      </c>
      <c r="D2465" s="167">
        <v>0</v>
      </c>
    </row>
    <row r="2466" spans="1:4" s="136" customFormat="1" ht="20.25" x14ac:dyDescent="0.2">
      <c r="A2466" s="159">
        <v>412900</v>
      </c>
      <c r="B2466" s="169" t="s">
        <v>75</v>
      </c>
      <c r="C2466" s="152">
        <v>2000</v>
      </c>
      <c r="D2466" s="167">
        <v>0</v>
      </c>
    </row>
    <row r="2467" spans="1:4" s="136" customFormat="1" ht="20.25" x14ac:dyDescent="0.2">
      <c r="A2467" s="159">
        <v>412900</v>
      </c>
      <c r="B2467" s="169" t="s">
        <v>76</v>
      </c>
      <c r="C2467" s="152">
        <v>0</v>
      </c>
      <c r="D2467" s="167">
        <v>0</v>
      </c>
    </row>
    <row r="2468" spans="1:4" s="136" customFormat="1" ht="20.25" x14ac:dyDescent="0.2">
      <c r="A2468" s="159">
        <v>412900</v>
      </c>
      <c r="B2468" s="169" t="s">
        <v>77</v>
      </c>
      <c r="C2468" s="152">
        <v>1000</v>
      </c>
      <c r="D2468" s="167">
        <v>0</v>
      </c>
    </row>
    <row r="2469" spans="1:4" s="136" customFormat="1" ht="20.25" x14ac:dyDescent="0.2">
      <c r="A2469" s="159">
        <v>412900</v>
      </c>
      <c r="B2469" s="169" t="s">
        <v>78</v>
      </c>
      <c r="C2469" s="152">
        <v>3000</v>
      </c>
      <c r="D2469" s="167">
        <v>0</v>
      </c>
    </row>
    <row r="2470" spans="1:4" s="136" customFormat="1" ht="20.25" x14ac:dyDescent="0.2">
      <c r="A2470" s="159">
        <v>412900</v>
      </c>
      <c r="B2470" s="160" t="s">
        <v>80</v>
      </c>
      <c r="C2470" s="152">
        <v>3000</v>
      </c>
      <c r="D2470" s="167">
        <v>0</v>
      </c>
    </row>
    <row r="2471" spans="1:4" s="177" customFormat="1" ht="20.25" x14ac:dyDescent="0.2">
      <c r="A2471" s="175">
        <v>510000</v>
      </c>
      <c r="B2471" s="168" t="s">
        <v>243</v>
      </c>
      <c r="C2471" s="176">
        <f t="shared" ref="C2471" si="488">C2472</f>
        <v>10000</v>
      </c>
      <c r="D2471" s="176">
        <f t="shared" ref="D2471" si="489">D2472</f>
        <v>0</v>
      </c>
    </row>
    <row r="2472" spans="1:4" s="177" customFormat="1" ht="20.25" x14ac:dyDescent="0.2">
      <c r="A2472" s="175">
        <v>511000</v>
      </c>
      <c r="B2472" s="168" t="s">
        <v>244</v>
      </c>
      <c r="C2472" s="176">
        <f t="shared" ref="C2472" si="490">SUM(C2473:C2474)</f>
        <v>10000</v>
      </c>
      <c r="D2472" s="176">
        <f>SUM(D2473:D2474)</f>
        <v>0</v>
      </c>
    </row>
    <row r="2473" spans="1:4" s="136" customFormat="1" ht="20.25" x14ac:dyDescent="0.2">
      <c r="A2473" s="159">
        <v>511200</v>
      </c>
      <c r="B2473" s="160" t="s">
        <v>246</v>
      </c>
      <c r="C2473" s="152">
        <v>0</v>
      </c>
      <c r="D2473" s="167">
        <v>0</v>
      </c>
    </row>
    <row r="2474" spans="1:4" s="136" customFormat="1" ht="20.25" x14ac:dyDescent="0.2">
      <c r="A2474" s="159">
        <v>511300</v>
      </c>
      <c r="B2474" s="160" t="s">
        <v>247</v>
      </c>
      <c r="C2474" s="152">
        <v>10000</v>
      </c>
      <c r="D2474" s="167">
        <v>0</v>
      </c>
    </row>
    <row r="2475" spans="1:4" s="177" customFormat="1" ht="20.25" x14ac:dyDescent="0.2">
      <c r="A2475" s="175">
        <v>630000</v>
      </c>
      <c r="B2475" s="168" t="s">
        <v>277</v>
      </c>
      <c r="C2475" s="176">
        <f>C2476+C2478</f>
        <v>0</v>
      </c>
      <c r="D2475" s="176">
        <f>D2476+D2478</f>
        <v>1200000</v>
      </c>
    </row>
    <row r="2476" spans="1:4" s="177" customFormat="1" ht="20.25" x14ac:dyDescent="0.2">
      <c r="A2476" s="175">
        <v>631000</v>
      </c>
      <c r="B2476" s="168" t="s">
        <v>278</v>
      </c>
      <c r="C2476" s="176">
        <f>0</f>
        <v>0</v>
      </c>
      <c r="D2476" s="176">
        <f>0+D2477</f>
        <v>1200000</v>
      </c>
    </row>
    <row r="2477" spans="1:4" s="136" customFormat="1" ht="20.25" x14ac:dyDescent="0.2">
      <c r="A2477" s="179">
        <v>631200</v>
      </c>
      <c r="B2477" s="160" t="s">
        <v>280</v>
      </c>
      <c r="C2477" s="152">
        <v>0</v>
      </c>
      <c r="D2477" s="152">
        <v>1200000</v>
      </c>
    </row>
    <row r="2478" spans="1:4" s="177" customFormat="1" ht="20.25" x14ac:dyDescent="0.2">
      <c r="A2478" s="175">
        <v>638000</v>
      </c>
      <c r="B2478" s="168" t="s">
        <v>284</v>
      </c>
      <c r="C2478" s="176">
        <f t="shared" ref="C2478" si="491">C2479</f>
        <v>0</v>
      </c>
      <c r="D2478" s="176">
        <f t="shared" ref="D2478" si="492">D2479</f>
        <v>0</v>
      </c>
    </row>
    <row r="2479" spans="1:4" s="136" customFormat="1" ht="20.25" x14ac:dyDescent="0.2">
      <c r="A2479" s="159">
        <v>638100</v>
      </c>
      <c r="B2479" s="160" t="s">
        <v>285</v>
      </c>
      <c r="C2479" s="152">
        <v>0</v>
      </c>
      <c r="D2479" s="167">
        <v>0</v>
      </c>
    </row>
    <row r="2480" spans="1:4" s="136" customFormat="1" ht="20.25" x14ac:dyDescent="0.2">
      <c r="A2480" s="181"/>
      <c r="B2480" s="172" t="s">
        <v>294</v>
      </c>
      <c r="C2480" s="178">
        <f>C2454+C2471+C2475</f>
        <v>2323900</v>
      </c>
      <c r="D2480" s="178">
        <f>D2454+D2471+D2475</f>
        <v>1200000</v>
      </c>
    </row>
    <row r="2481" spans="1:4" s="136" customFormat="1" ht="20.25" x14ac:dyDescent="0.2">
      <c r="A2481" s="182"/>
      <c r="B2481" s="154"/>
      <c r="C2481" s="158"/>
      <c r="D2481" s="158"/>
    </row>
    <row r="2482" spans="1:4" s="136" customFormat="1" ht="20.25" x14ac:dyDescent="0.2">
      <c r="A2482" s="157"/>
      <c r="B2482" s="154"/>
      <c r="C2482" s="152"/>
      <c r="D2482" s="152"/>
    </row>
    <row r="2483" spans="1:4" s="136" customFormat="1" ht="20.25" x14ac:dyDescent="0.2">
      <c r="A2483" s="159" t="s">
        <v>432</v>
      </c>
      <c r="B2483" s="168"/>
      <c r="C2483" s="152"/>
      <c r="D2483" s="152"/>
    </row>
    <row r="2484" spans="1:4" s="136" customFormat="1" ht="20.25" x14ac:dyDescent="0.2">
      <c r="A2484" s="159" t="s">
        <v>377</v>
      </c>
      <c r="B2484" s="168"/>
      <c r="C2484" s="152"/>
      <c r="D2484" s="152"/>
    </row>
    <row r="2485" spans="1:4" s="136" customFormat="1" ht="20.25" x14ac:dyDescent="0.2">
      <c r="A2485" s="159" t="s">
        <v>433</v>
      </c>
      <c r="B2485" s="168"/>
      <c r="C2485" s="152"/>
      <c r="D2485" s="152"/>
    </row>
    <row r="2486" spans="1:4" s="136" customFormat="1" ht="20.25" x14ac:dyDescent="0.2">
      <c r="A2486" s="159" t="s">
        <v>293</v>
      </c>
      <c r="B2486" s="168"/>
      <c r="C2486" s="152"/>
      <c r="D2486" s="152"/>
    </row>
    <row r="2487" spans="1:4" s="136" customFormat="1" ht="20.25" x14ac:dyDescent="0.2">
      <c r="A2487" s="159"/>
      <c r="B2487" s="161"/>
      <c r="C2487" s="158"/>
      <c r="D2487" s="158"/>
    </row>
    <row r="2488" spans="1:4" s="136" customFormat="1" ht="20.25" x14ac:dyDescent="0.2">
      <c r="A2488" s="175">
        <v>410000</v>
      </c>
      <c r="B2488" s="163" t="s">
        <v>44</v>
      </c>
      <c r="C2488" s="176">
        <f t="shared" ref="C2488" si="493">C2489+C2494</f>
        <v>2843700</v>
      </c>
      <c r="D2488" s="176">
        <f>D2489+D2494</f>
        <v>0</v>
      </c>
    </row>
    <row r="2489" spans="1:4" s="136" customFormat="1" ht="20.25" x14ac:dyDescent="0.2">
      <c r="A2489" s="175">
        <v>411000</v>
      </c>
      <c r="B2489" s="163" t="s">
        <v>45</v>
      </c>
      <c r="C2489" s="176">
        <f t="shared" ref="C2489" si="494">SUM(C2490:C2493)</f>
        <v>2420700</v>
      </c>
      <c r="D2489" s="176">
        <f>SUM(D2490:D2493)</f>
        <v>0</v>
      </c>
    </row>
    <row r="2490" spans="1:4" s="136" customFormat="1" ht="20.25" x14ac:dyDescent="0.2">
      <c r="A2490" s="159">
        <v>411100</v>
      </c>
      <c r="B2490" s="160" t="s">
        <v>46</v>
      </c>
      <c r="C2490" s="152">
        <f>2130000+118500+2200</f>
        <v>2250700</v>
      </c>
      <c r="D2490" s="167">
        <v>0</v>
      </c>
    </row>
    <row r="2491" spans="1:4" s="136" customFormat="1" ht="20.25" x14ac:dyDescent="0.2">
      <c r="A2491" s="159">
        <v>411200</v>
      </c>
      <c r="B2491" s="160" t="s">
        <v>47</v>
      </c>
      <c r="C2491" s="152">
        <v>130000</v>
      </c>
      <c r="D2491" s="167">
        <v>0</v>
      </c>
    </row>
    <row r="2492" spans="1:4" s="136" customFormat="1" ht="40.5" x14ac:dyDescent="0.2">
      <c r="A2492" s="159">
        <v>411300</v>
      </c>
      <c r="B2492" s="160" t="s">
        <v>48</v>
      </c>
      <c r="C2492" s="152">
        <v>20000</v>
      </c>
      <c r="D2492" s="167">
        <v>0</v>
      </c>
    </row>
    <row r="2493" spans="1:4" s="136" customFormat="1" ht="20.25" x14ac:dyDescent="0.2">
      <c r="A2493" s="159">
        <v>411400</v>
      </c>
      <c r="B2493" s="160" t="s">
        <v>49</v>
      </c>
      <c r="C2493" s="152">
        <v>20000</v>
      </c>
      <c r="D2493" s="167">
        <v>0</v>
      </c>
    </row>
    <row r="2494" spans="1:4" s="136" customFormat="1" ht="20.25" x14ac:dyDescent="0.2">
      <c r="A2494" s="175">
        <v>412000</v>
      </c>
      <c r="B2494" s="168" t="s">
        <v>50</v>
      </c>
      <c r="C2494" s="176">
        <f>SUM(C2495:C2502)</f>
        <v>423000</v>
      </c>
      <c r="D2494" s="176">
        <f>SUM(D2495:D2502)</f>
        <v>0</v>
      </c>
    </row>
    <row r="2495" spans="1:4" s="136" customFormat="1" ht="20.25" x14ac:dyDescent="0.2">
      <c r="A2495" s="159">
        <v>412200</v>
      </c>
      <c r="B2495" s="160" t="s">
        <v>52</v>
      </c>
      <c r="C2495" s="152">
        <v>260000</v>
      </c>
      <c r="D2495" s="167">
        <v>0</v>
      </c>
    </row>
    <row r="2496" spans="1:4" s="136" customFormat="1" ht="20.25" x14ac:dyDescent="0.2">
      <c r="A2496" s="159">
        <v>412300</v>
      </c>
      <c r="B2496" s="160" t="s">
        <v>53</v>
      </c>
      <c r="C2496" s="152">
        <v>51000</v>
      </c>
      <c r="D2496" s="167">
        <v>0</v>
      </c>
    </row>
    <row r="2497" spans="1:4" s="136" customFormat="1" ht="20.25" x14ac:dyDescent="0.2">
      <c r="A2497" s="159">
        <v>412500</v>
      </c>
      <c r="B2497" s="160" t="s">
        <v>57</v>
      </c>
      <c r="C2497" s="152">
        <v>10000</v>
      </c>
      <c r="D2497" s="167">
        <v>0</v>
      </c>
    </row>
    <row r="2498" spans="1:4" s="136" customFormat="1" ht="20.25" x14ac:dyDescent="0.2">
      <c r="A2498" s="159">
        <v>412600</v>
      </c>
      <c r="B2498" s="160" t="s">
        <v>58</v>
      </c>
      <c r="C2498" s="152">
        <v>5000</v>
      </c>
      <c r="D2498" s="167">
        <v>0</v>
      </c>
    </row>
    <row r="2499" spans="1:4" s="136" customFormat="1" ht="20.25" x14ac:dyDescent="0.2">
      <c r="A2499" s="159">
        <v>412700</v>
      </c>
      <c r="B2499" s="160" t="s">
        <v>60</v>
      </c>
      <c r="C2499" s="152">
        <v>80000</v>
      </c>
      <c r="D2499" s="167">
        <v>0</v>
      </c>
    </row>
    <row r="2500" spans="1:4" s="136" customFormat="1" ht="20.25" x14ac:dyDescent="0.2">
      <c r="A2500" s="159">
        <v>412900</v>
      </c>
      <c r="B2500" s="169" t="s">
        <v>75</v>
      </c>
      <c r="C2500" s="152">
        <v>8000</v>
      </c>
      <c r="D2500" s="167">
        <v>0</v>
      </c>
    </row>
    <row r="2501" spans="1:4" s="136" customFormat="1" ht="20.25" x14ac:dyDescent="0.2">
      <c r="A2501" s="159">
        <v>412900</v>
      </c>
      <c r="B2501" s="169" t="s">
        <v>77</v>
      </c>
      <c r="C2501" s="152">
        <v>4000</v>
      </c>
      <c r="D2501" s="167">
        <v>0</v>
      </c>
    </row>
    <row r="2502" spans="1:4" s="136" customFormat="1" ht="20.25" x14ac:dyDescent="0.2">
      <c r="A2502" s="159">
        <v>412900</v>
      </c>
      <c r="B2502" s="160" t="s">
        <v>78</v>
      </c>
      <c r="C2502" s="152">
        <v>5000</v>
      </c>
      <c r="D2502" s="167">
        <v>0</v>
      </c>
    </row>
    <row r="2503" spans="1:4" s="177" customFormat="1" ht="20.25" x14ac:dyDescent="0.2">
      <c r="A2503" s="175">
        <v>510000</v>
      </c>
      <c r="B2503" s="168" t="s">
        <v>243</v>
      </c>
      <c r="C2503" s="176">
        <f t="shared" ref="C2503:C2504" si="495">C2504</f>
        <v>30000</v>
      </c>
      <c r="D2503" s="176">
        <f t="shared" ref="D2503:D2504" si="496">D2504</f>
        <v>0</v>
      </c>
    </row>
    <row r="2504" spans="1:4" s="177" customFormat="1" ht="20.25" x14ac:dyDescent="0.2">
      <c r="A2504" s="175">
        <v>511000</v>
      </c>
      <c r="B2504" s="168" t="s">
        <v>244</v>
      </c>
      <c r="C2504" s="176">
        <f t="shared" si="495"/>
        <v>30000</v>
      </c>
      <c r="D2504" s="176">
        <f t="shared" si="496"/>
        <v>0</v>
      </c>
    </row>
    <row r="2505" spans="1:4" s="136" customFormat="1" ht="20.25" x14ac:dyDescent="0.2">
      <c r="A2505" s="159">
        <v>511300</v>
      </c>
      <c r="B2505" s="160" t="s">
        <v>247</v>
      </c>
      <c r="C2505" s="152">
        <v>30000</v>
      </c>
      <c r="D2505" s="167">
        <v>0</v>
      </c>
    </row>
    <row r="2506" spans="1:4" s="177" customFormat="1" ht="20.25" x14ac:dyDescent="0.2">
      <c r="A2506" s="175">
        <v>630000</v>
      </c>
      <c r="B2506" s="168" t="s">
        <v>277</v>
      </c>
      <c r="C2506" s="176">
        <f>C2507+C2509</f>
        <v>0</v>
      </c>
      <c r="D2506" s="176">
        <f>D2507+D2509</f>
        <v>5000000</v>
      </c>
    </row>
    <row r="2507" spans="1:4" s="177" customFormat="1" ht="20.25" x14ac:dyDescent="0.2">
      <c r="A2507" s="175">
        <v>631000</v>
      </c>
      <c r="B2507" s="168" t="s">
        <v>278</v>
      </c>
      <c r="C2507" s="176">
        <f>0+C2508</f>
        <v>0</v>
      </c>
      <c r="D2507" s="176">
        <f>0+D2508</f>
        <v>5000000</v>
      </c>
    </row>
    <row r="2508" spans="1:4" s="136" customFormat="1" ht="20.25" x14ac:dyDescent="0.2">
      <c r="A2508" s="179">
        <v>631200</v>
      </c>
      <c r="B2508" s="160" t="s">
        <v>280</v>
      </c>
      <c r="C2508" s="152">
        <v>0</v>
      </c>
      <c r="D2508" s="152">
        <v>5000000</v>
      </c>
    </row>
    <row r="2509" spans="1:4" s="177" customFormat="1" ht="20.25" x14ac:dyDescent="0.2">
      <c r="A2509" s="175">
        <v>638000</v>
      </c>
      <c r="B2509" s="168" t="s">
        <v>284</v>
      </c>
      <c r="C2509" s="176">
        <f t="shared" ref="C2509" si="497">C2510</f>
        <v>0</v>
      </c>
      <c r="D2509" s="176">
        <f t="shared" ref="D2509" si="498">D2510</f>
        <v>0</v>
      </c>
    </row>
    <row r="2510" spans="1:4" s="136" customFormat="1" ht="20.25" x14ac:dyDescent="0.2">
      <c r="A2510" s="159">
        <v>638100</v>
      </c>
      <c r="B2510" s="160" t="s">
        <v>285</v>
      </c>
      <c r="C2510" s="152">
        <v>0</v>
      </c>
      <c r="D2510" s="167">
        <v>0</v>
      </c>
    </row>
    <row r="2511" spans="1:4" s="136" customFormat="1" ht="20.25" x14ac:dyDescent="0.2">
      <c r="A2511" s="181"/>
      <c r="B2511" s="172" t="s">
        <v>294</v>
      </c>
      <c r="C2511" s="178">
        <f>C2488+C2503+C2506</f>
        <v>2873700</v>
      </c>
      <c r="D2511" s="178">
        <f>D2488+D2503+D2506</f>
        <v>5000000</v>
      </c>
    </row>
    <row r="2512" spans="1:4" s="136" customFormat="1" ht="20.25" x14ac:dyDescent="0.2">
      <c r="A2512" s="182"/>
      <c r="B2512" s="154"/>
      <c r="C2512" s="158"/>
      <c r="D2512" s="158"/>
    </row>
    <row r="2513" spans="1:4" s="136" customFormat="1" ht="20.25" x14ac:dyDescent="0.2">
      <c r="A2513" s="157"/>
      <c r="B2513" s="154"/>
      <c r="C2513" s="152"/>
      <c r="D2513" s="152"/>
    </row>
    <row r="2514" spans="1:4" s="136" customFormat="1" ht="20.25" x14ac:dyDescent="0.2">
      <c r="A2514" s="159" t="s">
        <v>434</v>
      </c>
      <c r="B2514" s="168"/>
      <c r="C2514" s="152"/>
      <c r="D2514" s="152"/>
    </row>
    <row r="2515" spans="1:4" s="136" customFormat="1" ht="20.25" x14ac:dyDescent="0.2">
      <c r="A2515" s="159" t="s">
        <v>377</v>
      </c>
      <c r="B2515" s="168"/>
      <c r="C2515" s="152"/>
      <c r="D2515" s="152"/>
    </row>
    <row r="2516" spans="1:4" s="136" customFormat="1" ht="20.25" x14ac:dyDescent="0.2">
      <c r="A2516" s="159" t="s">
        <v>435</v>
      </c>
      <c r="B2516" s="168"/>
      <c r="C2516" s="152"/>
      <c r="D2516" s="152"/>
    </row>
    <row r="2517" spans="1:4" s="136" customFormat="1" ht="20.25" x14ac:dyDescent="0.2">
      <c r="A2517" s="159" t="s">
        <v>293</v>
      </c>
      <c r="B2517" s="168"/>
      <c r="C2517" s="152"/>
      <c r="D2517" s="152"/>
    </row>
    <row r="2518" spans="1:4" s="136" customFormat="1" ht="20.25" x14ac:dyDescent="0.2">
      <c r="A2518" s="159"/>
      <c r="B2518" s="161"/>
      <c r="C2518" s="158"/>
      <c r="D2518" s="158"/>
    </row>
    <row r="2519" spans="1:4" s="136" customFormat="1" ht="20.25" x14ac:dyDescent="0.2">
      <c r="A2519" s="175">
        <v>410000</v>
      </c>
      <c r="B2519" s="163" t="s">
        <v>44</v>
      </c>
      <c r="C2519" s="176">
        <f t="shared" ref="C2519" si="499">C2520+C2525</f>
        <v>967700</v>
      </c>
      <c r="D2519" s="176">
        <f>D2520+D2525</f>
        <v>0</v>
      </c>
    </row>
    <row r="2520" spans="1:4" s="136" customFormat="1" ht="20.25" x14ac:dyDescent="0.2">
      <c r="A2520" s="175">
        <v>411000</v>
      </c>
      <c r="B2520" s="163" t="s">
        <v>45</v>
      </c>
      <c r="C2520" s="176">
        <f t="shared" ref="C2520" si="500">SUM(C2521:C2524)</f>
        <v>802000</v>
      </c>
      <c r="D2520" s="176">
        <f>SUM(D2521:D2524)</f>
        <v>0</v>
      </c>
    </row>
    <row r="2521" spans="1:4" s="136" customFormat="1" ht="20.25" x14ac:dyDescent="0.2">
      <c r="A2521" s="159">
        <v>411100</v>
      </c>
      <c r="B2521" s="160" t="s">
        <v>46</v>
      </c>
      <c r="C2521" s="152">
        <f>710000+40800+1200</f>
        <v>752000</v>
      </c>
      <c r="D2521" s="167">
        <v>0</v>
      </c>
    </row>
    <row r="2522" spans="1:4" s="136" customFormat="1" ht="20.25" x14ac:dyDescent="0.2">
      <c r="A2522" s="159">
        <v>411200</v>
      </c>
      <c r="B2522" s="160" t="s">
        <v>47</v>
      </c>
      <c r="C2522" s="152">
        <v>35000</v>
      </c>
      <c r="D2522" s="167">
        <v>0</v>
      </c>
    </row>
    <row r="2523" spans="1:4" s="136" customFormat="1" ht="40.5" x14ac:dyDescent="0.2">
      <c r="A2523" s="159">
        <v>411300</v>
      </c>
      <c r="B2523" s="160" t="s">
        <v>48</v>
      </c>
      <c r="C2523" s="152">
        <v>5000</v>
      </c>
      <c r="D2523" s="167">
        <v>0</v>
      </c>
    </row>
    <row r="2524" spans="1:4" s="136" customFormat="1" ht="20.25" x14ac:dyDescent="0.2">
      <c r="A2524" s="159">
        <v>411400</v>
      </c>
      <c r="B2524" s="160" t="s">
        <v>49</v>
      </c>
      <c r="C2524" s="152">
        <v>10000</v>
      </c>
      <c r="D2524" s="167">
        <v>0</v>
      </c>
    </row>
    <row r="2525" spans="1:4" s="136" customFormat="1" ht="20.25" x14ac:dyDescent="0.2">
      <c r="A2525" s="175">
        <v>412000</v>
      </c>
      <c r="B2525" s="168" t="s">
        <v>50</v>
      </c>
      <c r="C2525" s="176">
        <f>SUM(C2526:C2534)</f>
        <v>165700</v>
      </c>
      <c r="D2525" s="176">
        <f>SUM(D2526:D2534)</f>
        <v>0</v>
      </c>
    </row>
    <row r="2526" spans="1:4" s="136" customFormat="1" ht="20.25" x14ac:dyDescent="0.2">
      <c r="A2526" s="159">
        <v>412200</v>
      </c>
      <c r="B2526" s="160" t="s">
        <v>52</v>
      </c>
      <c r="C2526" s="152">
        <v>125200</v>
      </c>
      <c r="D2526" s="167">
        <v>0</v>
      </c>
    </row>
    <row r="2527" spans="1:4" s="136" customFormat="1" ht="20.25" x14ac:dyDescent="0.2">
      <c r="A2527" s="159">
        <v>412300</v>
      </c>
      <c r="B2527" s="160" t="s">
        <v>53</v>
      </c>
      <c r="C2527" s="152">
        <v>17000</v>
      </c>
      <c r="D2527" s="167">
        <v>0</v>
      </c>
    </row>
    <row r="2528" spans="1:4" s="136" customFormat="1" ht="20.25" x14ac:dyDescent="0.2">
      <c r="A2528" s="159">
        <v>412500</v>
      </c>
      <c r="B2528" s="160" t="s">
        <v>57</v>
      </c>
      <c r="C2528" s="152">
        <v>1000</v>
      </c>
      <c r="D2528" s="167">
        <v>0</v>
      </c>
    </row>
    <row r="2529" spans="1:4" s="136" customFormat="1" ht="20.25" x14ac:dyDescent="0.2">
      <c r="A2529" s="159">
        <v>412600</v>
      </c>
      <c r="B2529" s="160" t="s">
        <v>58</v>
      </c>
      <c r="C2529" s="152">
        <v>1500</v>
      </c>
      <c r="D2529" s="167">
        <v>0</v>
      </c>
    </row>
    <row r="2530" spans="1:4" s="136" customFormat="1" ht="20.25" x14ac:dyDescent="0.2">
      <c r="A2530" s="159">
        <v>412700</v>
      </c>
      <c r="B2530" s="160" t="s">
        <v>60</v>
      </c>
      <c r="C2530" s="152">
        <v>18000</v>
      </c>
      <c r="D2530" s="167">
        <v>0</v>
      </c>
    </row>
    <row r="2531" spans="1:4" s="136" customFormat="1" ht="20.25" x14ac:dyDescent="0.2">
      <c r="A2531" s="159">
        <v>412900</v>
      </c>
      <c r="B2531" s="160" t="s">
        <v>74</v>
      </c>
      <c r="C2531" s="152">
        <v>700</v>
      </c>
      <c r="D2531" s="167">
        <v>0</v>
      </c>
    </row>
    <row r="2532" spans="1:4" s="136" customFormat="1" ht="20.25" x14ac:dyDescent="0.2">
      <c r="A2532" s="159">
        <v>412900</v>
      </c>
      <c r="B2532" s="169" t="s">
        <v>77</v>
      </c>
      <c r="C2532" s="152">
        <v>800</v>
      </c>
      <c r="D2532" s="167">
        <v>0</v>
      </c>
    </row>
    <row r="2533" spans="1:4" s="136" customFormat="1" ht="20.25" x14ac:dyDescent="0.2">
      <c r="A2533" s="159">
        <v>412900</v>
      </c>
      <c r="B2533" s="169" t="s">
        <v>78</v>
      </c>
      <c r="C2533" s="152">
        <v>1500</v>
      </c>
      <c r="D2533" s="167">
        <v>0</v>
      </c>
    </row>
    <row r="2534" spans="1:4" s="136" customFormat="1" ht="20.25" x14ac:dyDescent="0.2">
      <c r="A2534" s="159">
        <v>412900</v>
      </c>
      <c r="B2534" s="169" t="s">
        <v>80</v>
      </c>
      <c r="C2534" s="152">
        <v>0</v>
      </c>
      <c r="D2534" s="167">
        <v>0</v>
      </c>
    </row>
    <row r="2535" spans="1:4" s="177" customFormat="1" ht="20.25" x14ac:dyDescent="0.2">
      <c r="A2535" s="175">
        <v>630000</v>
      </c>
      <c r="B2535" s="168" t="s">
        <v>277</v>
      </c>
      <c r="C2535" s="176">
        <f>C2536+C2538</f>
        <v>18500</v>
      </c>
      <c r="D2535" s="176">
        <f>D2536+D2538</f>
        <v>800000</v>
      </c>
    </row>
    <row r="2536" spans="1:4" s="177" customFormat="1" ht="20.25" x14ac:dyDescent="0.2">
      <c r="A2536" s="175">
        <v>631000</v>
      </c>
      <c r="B2536" s="168" t="s">
        <v>278</v>
      </c>
      <c r="C2536" s="176">
        <f>0+C2537</f>
        <v>0</v>
      </c>
      <c r="D2536" s="176">
        <f>0+D2537</f>
        <v>800000</v>
      </c>
    </row>
    <row r="2537" spans="1:4" s="136" customFormat="1" ht="20.25" x14ac:dyDescent="0.2">
      <c r="A2537" s="179">
        <v>631200</v>
      </c>
      <c r="B2537" s="160" t="s">
        <v>280</v>
      </c>
      <c r="C2537" s="152">
        <v>0</v>
      </c>
      <c r="D2537" s="152">
        <v>800000</v>
      </c>
    </row>
    <row r="2538" spans="1:4" s="177" customFormat="1" ht="20.25" x14ac:dyDescent="0.2">
      <c r="A2538" s="175">
        <v>638000</v>
      </c>
      <c r="B2538" s="168" t="s">
        <v>284</v>
      </c>
      <c r="C2538" s="176">
        <f t="shared" ref="C2538" si="501">C2539</f>
        <v>18500</v>
      </c>
      <c r="D2538" s="176">
        <f t="shared" ref="D2538" si="502">D2539</f>
        <v>0</v>
      </c>
    </row>
    <row r="2539" spans="1:4" s="136" customFormat="1" ht="20.25" x14ac:dyDescent="0.2">
      <c r="A2539" s="159">
        <v>638100</v>
      </c>
      <c r="B2539" s="160" t="s">
        <v>285</v>
      </c>
      <c r="C2539" s="152">
        <v>18500</v>
      </c>
      <c r="D2539" s="167">
        <v>0</v>
      </c>
    </row>
    <row r="2540" spans="1:4" s="136" customFormat="1" ht="20.25" x14ac:dyDescent="0.2">
      <c r="A2540" s="181"/>
      <c r="B2540" s="172" t="s">
        <v>294</v>
      </c>
      <c r="C2540" s="178">
        <f>C2519+C2535+0</f>
        <v>986200</v>
      </c>
      <c r="D2540" s="178">
        <f>D2519+D2535+0</f>
        <v>800000</v>
      </c>
    </row>
    <row r="2541" spans="1:4" s="136" customFormat="1" ht="20.25" x14ac:dyDescent="0.2">
      <c r="A2541" s="182"/>
      <c r="B2541" s="154"/>
      <c r="C2541" s="158"/>
      <c r="D2541" s="158"/>
    </row>
    <row r="2542" spans="1:4" s="136" customFormat="1" ht="20.25" x14ac:dyDescent="0.2">
      <c r="A2542" s="157"/>
      <c r="B2542" s="154"/>
      <c r="C2542" s="152"/>
      <c r="D2542" s="152"/>
    </row>
    <row r="2543" spans="1:4" s="136" customFormat="1" ht="20.25" x14ac:dyDescent="0.2">
      <c r="A2543" s="159" t="s">
        <v>436</v>
      </c>
      <c r="B2543" s="168"/>
      <c r="C2543" s="152"/>
      <c r="D2543" s="152"/>
    </row>
    <row r="2544" spans="1:4" s="136" customFormat="1" ht="20.25" x14ac:dyDescent="0.2">
      <c r="A2544" s="159" t="s">
        <v>377</v>
      </c>
      <c r="B2544" s="168"/>
      <c r="C2544" s="152"/>
      <c r="D2544" s="152"/>
    </row>
    <row r="2545" spans="1:4" s="136" customFormat="1" ht="20.25" x14ac:dyDescent="0.2">
      <c r="A2545" s="159" t="s">
        <v>437</v>
      </c>
      <c r="B2545" s="168"/>
      <c r="C2545" s="152"/>
      <c r="D2545" s="152"/>
    </row>
    <row r="2546" spans="1:4" s="136" customFormat="1" ht="20.25" x14ac:dyDescent="0.2">
      <c r="A2546" s="159" t="s">
        <v>293</v>
      </c>
      <c r="B2546" s="168"/>
      <c r="C2546" s="152"/>
      <c r="D2546" s="152"/>
    </row>
    <row r="2547" spans="1:4" s="136" customFormat="1" ht="20.25" x14ac:dyDescent="0.2">
      <c r="A2547" s="159"/>
      <c r="B2547" s="161"/>
      <c r="C2547" s="158"/>
      <c r="D2547" s="158"/>
    </row>
    <row r="2548" spans="1:4" s="136" customFormat="1" ht="20.25" x14ac:dyDescent="0.2">
      <c r="A2548" s="175">
        <v>410000</v>
      </c>
      <c r="B2548" s="163" t="s">
        <v>44</v>
      </c>
      <c r="C2548" s="176">
        <f t="shared" ref="C2548" si="503">C2549+C2554</f>
        <v>1221000</v>
      </c>
      <c r="D2548" s="176">
        <f>D2549+D2554</f>
        <v>0</v>
      </c>
    </row>
    <row r="2549" spans="1:4" s="136" customFormat="1" ht="20.25" x14ac:dyDescent="0.2">
      <c r="A2549" s="175">
        <v>411000</v>
      </c>
      <c r="B2549" s="163" t="s">
        <v>45</v>
      </c>
      <c r="C2549" s="176">
        <f t="shared" ref="C2549" si="504">SUM(C2550:C2553)</f>
        <v>960300</v>
      </c>
      <c r="D2549" s="176">
        <f>SUM(D2550:D2553)</f>
        <v>0</v>
      </c>
    </row>
    <row r="2550" spans="1:4" s="136" customFormat="1" ht="20.25" x14ac:dyDescent="0.2">
      <c r="A2550" s="159">
        <v>411100</v>
      </c>
      <c r="B2550" s="160" t="s">
        <v>46</v>
      </c>
      <c r="C2550" s="152">
        <f>815000+50400+2900</f>
        <v>868300</v>
      </c>
      <c r="D2550" s="167">
        <v>0</v>
      </c>
    </row>
    <row r="2551" spans="1:4" s="136" customFormat="1" ht="20.25" x14ac:dyDescent="0.2">
      <c r="A2551" s="159">
        <v>411200</v>
      </c>
      <c r="B2551" s="160" t="s">
        <v>47</v>
      </c>
      <c r="C2551" s="152">
        <v>42000</v>
      </c>
      <c r="D2551" s="167">
        <v>0</v>
      </c>
    </row>
    <row r="2552" spans="1:4" s="136" customFormat="1" ht="40.5" x14ac:dyDescent="0.2">
      <c r="A2552" s="159">
        <v>411300</v>
      </c>
      <c r="B2552" s="160" t="s">
        <v>48</v>
      </c>
      <c r="C2552" s="152">
        <v>30000</v>
      </c>
      <c r="D2552" s="167">
        <v>0</v>
      </c>
    </row>
    <row r="2553" spans="1:4" s="136" customFormat="1" ht="20.25" x14ac:dyDescent="0.2">
      <c r="A2553" s="159">
        <v>411400</v>
      </c>
      <c r="B2553" s="160" t="s">
        <v>49</v>
      </c>
      <c r="C2553" s="152">
        <v>20000</v>
      </c>
      <c r="D2553" s="167">
        <v>0</v>
      </c>
    </row>
    <row r="2554" spans="1:4" s="136" customFormat="1" ht="20.25" x14ac:dyDescent="0.2">
      <c r="A2554" s="175">
        <v>412000</v>
      </c>
      <c r="B2554" s="168" t="s">
        <v>50</v>
      </c>
      <c r="C2554" s="176">
        <f>SUM(C2555:C2563)</f>
        <v>260700</v>
      </c>
      <c r="D2554" s="176">
        <f>SUM(D2555:D2563)</f>
        <v>0</v>
      </c>
    </row>
    <row r="2555" spans="1:4" s="136" customFormat="1" ht="20.25" x14ac:dyDescent="0.2">
      <c r="A2555" s="159">
        <v>412200</v>
      </c>
      <c r="B2555" s="160" t="s">
        <v>52</v>
      </c>
      <c r="C2555" s="152">
        <v>163000</v>
      </c>
      <c r="D2555" s="167">
        <v>0</v>
      </c>
    </row>
    <row r="2556" spans="1:4" s="136" customFormat="1" ht="20.25" x14ac:dyDescent="0.2">
      <c r="A2556" s="159">
        <v>412300</v>
      </c>
      <c r="B2556" s="160" t="s">
        <v>53</v>
      </c>
      <c r="C2556" s="152">
        <v>23000</v>
      </c>
      <c r="D2556" s="167">
        <v>0</v>
      </c>
    </row>
    <row r="2557" spans="1:4" s="136" customFormat="1" ht="20.25" x14ac:dyDescent="0.2">
      <c r="A2557" s="159">
        <v>412500</v>
      </c>
      <c r="B2557" s="160" t="s">
        <v>57</v>
      </c>
      <c r="C2557" s="152">
        <v>7000</v>
      </c>
      <c r="D2557" s="167">
        <v>0</v>
      </c>
    </row>
    <row r="2558" spans="1:4" s="136" customFormat="1" ht="20.25" x14ac:dyDescent="0.2">
      <c r="A2558" s="159">
        <v>412600</v>
      </c>
      <c r="B2558" s="160" t="s">
        <v>58</v>
      </c>
      <c r="C2558" s="152">
        <v>2500</v>
      </c>
      <c r="D2558" s="167">
        <v>0</v>
      </c>
    </row>
    <row r="2559" spans="1:4" s="136" customFormat="1" ht="20.25" x14ac:dyDescent="0.2">
      <c r="A2559" s="159">
        <v>412700</v>
      </c>
      <c r="B2559" s="160" t="s">
        <v>60</v>
      </c>
      <c r="C2559" s="152">
        <v>56000</v>
      </c>
      <c r="D2559" s="167">
        <v>0</v>
      </c>
    </row>
    <row r="2560" spans="1:4" s="136" customFormat="1" ht="20.25" x14ac:dyDescent="0.2">
      <c r="A2560" s="159">
        <v>412900</v>
      </c>
      <c r="B2560" s="169" t="s">
        <v>75</v>
      </c>
      <c r="C2560" s="152">
        <v>5900</v>
      </c>
      <c r="D2560" s="167">
        <v>0</v>
      </c>
    </row>
    <row r="2561" spans="1:5" s="136" customFormat="1" ht="20.25" x14ac:dyDescent="0.2">
      <c r="A2561" s="159">
        <v>412900</v>
      </c>
      <c r="B2561" s="169" t="s">
        <v>77</v>
      </c>
      <c r="C2561" s="152">
        <v>1000</v>
      </c>
      <c r="D2561" s="167">
        <v>0</v>
      </c>
    </row>
    <row r="2562" spans="1:5" s="136" customFormat="1" ht="20.25" x14ac:dyDescent="0.2">
      <c r="A2562" s="159">
        <v>412900</v>
      </c>
      <c r="B2562" s="169" t="s">
        <v>78</v>
      </c>
      <c r="C2562" s="152">
        <v>1300</v>
      </c>
      <c r="D2562" s="167">
        <v>0</v>
      </c>
    </row>
    <row r="2563" spans="1:5" s="136" customFormat="1" ht="20.25" x14ac:dyDescent="0.2">
      <c r="A2563" s="159">
        <v>412900</v>
      </c>
      <c r="B2563" s="160" t="s">
        <v>80</v>
      </c>
      <c r="C2563" s="152">
        <v>1000</v>
      </c>
      <c r="D2563" s="167">
        <v>0</v>
      </c>
    </row>
    <row r="2564" spans="1:5" s="136" customFormat="1" ht="20.25" x14ac:dyDescent="0.2">
      <c r="A2564" s="175">
        <v>510000</v>
      </c>
      <c r="B2564" s="168" t="s">
        <v>243</v>
      </c>
      <c r="C2564" s="176">
        <f t="shared" ref="C2564" si="505">C2565</f>
        <v>10000</v>
      </c>
      <c r="D2564" s="176">
        <f t="shared" ref="D2564" si="506">D2565</f>
        <v>0</v>
      </c>
    </row>
    <row r="2565" spans="1:5" s="136" customFormat="1" ht="20.25" x14ac:dyDescent="0.2">
      <c r="A2565" s="175">
        <v>511000</v>
      </c>
      <c r="B2565" s="168" t="s">
        <v>244</v>
      </c>
      <c r="C2565" s="176">
        <f>SUM(C2566:C2566)</f>
        <v>10000</v>
      </c>
      <c r="D2565" s="176">
        <f>SUM(D2566:D2566)</f>
        <v>0</v>
      </c>
      <c r="E2565" s="136" t="s">
        <v>289</v>
      </c>
    </row>
    <row r="2566" spans="1:5" s="136" customFormat="1" ht="20.25" x14ac:dyDescent="0.2">
      <c r="A2566" s="159">
        <v>511300</v>
      </c>
      <c r="B2566" s="160" t="s">
        <v>247</v>
      </c>
      <c r="C2566" s="152">
        <v>10000</v>
      </c>
      <c r="D2566" s="167">
        <v>0</v>
      </c>
    </row>
    <row r="2567" spans="1:5" s="177" customFormat="1" ht="20.25" x14ac:dyDescent="0.2">
      <c r="A2567" s="175">
        <v>630000</v>
      </c>
      <c r="B2567" s="168" t="s">
        <v>277</v>
      </c>
      <c r="C2567" s="176">
        <f>C2568+C2570</f>
        <v>25000</v>
      </c>
      <c r="D2567" s="176">
        <f>D2568+D2570</f>
        <v>2100000</v>
      </c>
    </row>
    <row r="2568" spans="1:5" s="177" customFormat="1" ht="20.25" x14ac:dyDescent="0.2">
      <c r="A2568" s="175">
        <v>631000</v>
      </c>
      <c r="B2568" s="168" t="s">
        <v>278</v>
      </c>
      <c r="C2568" s="176">
        <f>0+C2569</f>
        <v>0</v>
      </c>
      <c r="D2568" s="176">
        <f>0+D2569</f>
        <v>2100000</v>
      </c>
    </row>
    <row r="2569" spans="1:5" s="136" customFormat="1" ht="20.25" x14ac:dyDescent="0.2">
      <c r="A2569" s="179">
        <v>631200</v>
      </c>
      <c r="B2569" s="160" t="s">
        <v>280</v>
      </c>
      <c r="C2569" s="152">
        <v>0</v>
      </c>
      <c r="D2569" s="152">
        <v>2100000</v>
      </c>
    </row>
    <row r="2570" spans="1:5" s="177" customFormat="1" ht="20.25" x14ac:dyDescent="0.2">
      <c r="A2570" s="175">
        <v>638000</v>
      </c>
      <c r="B2570" s="168" t="s">
        <v>284</v>
      </c>
      <c r="C2570" s="176">
        <f t="shared" ref="C2570" si="507">C2571</f>
        <v>25000</v>
      </c>
      <c r="D2570" s="176">
        <f t="shared" ref="D2570" si="508">D2571</f>
        <v>0</v>
      </c>
    </row>
    <row r="2571" spans="1:5" s="136" customFormat="1" ht="20.25" x14ac:dyDescent="0.2">
      <c r="A2571" s="159">
        <v>638100</v>
      </c>
      <c r="B2571" s="160" t="s">
        <v>285</v>
      </c>
      <c r="C2571" s="152">
        <v>25000</v>
      </c>
      <c r="D2571" s="167">
        <v>0</v>
      </c>
    </row>
    <row r="2572" spans="1:5" s="136" customFormat="1" ht="20.25" x14ac:dyDescent="0.2">
      <c r="A2572" s="181"/>
      <c r="B2572" s="172" t="s">
        <v>294</v>
      </c>
      <c r="C2572" s="178">
        <f>C2548+C2564+C2567</f>
        <v>1256000</v>
      </c>
      <c r="D2572" s="178">
        <f>D2548+D2564+D2567</f>
        <v>2100000</v>
      </c>
    </row>
    <row r="2573" spans="1:5" s="136" customFormat="1" ht="20.25" x14ac:dyDescent="0.2">
      <c r="A2573" s="182"/>
      <c r="B2573" s="154"/>
      <c r="C2573" s="158"/>
      <c r="D2573" s="158"/>
    </row>
    <row r="2574" spans="1:5" s="136" customFormat="1" ht="20.25" x14ac:dyDescent="0.2">
      <c r="A2574" s="157"/>
      <c r="B2574" s="154"/>
      <c r="C2574" s="152"/>
      <c r="D2574" s="152"/>
    </row>
    <row r="2575" spans="1:5" s="136" customFormat="1" ht="20.25" x14ac:dyDescent="0.2">
      <c r="A2575" s="159" t="s">
        <v>438</v>
      </c>
      <c r="B2575" s="168"/>
      <c r="C2575" s="152"/>
      <c r="D2575" s="152"/>
    </row>
    <row r="2576" spans="1:5" s="136" customFormat="1" ht="20.25" x14ac:dyDescent="0.2">
      <c r="A2576" s="159" t="s">
        <v>377</v>
      </c>
      <c r="B2576" s="168"/>
      <c r="C2576" s="152"/>
      <c r="D2576" s="152"/>
    </row>
    <row r="2577" spans="1:4" s="136" customFormat="1" ht="20.25" x14ac:dyDescent="0.2">
      <c r="A2577" s="159" t="s">
        <v>439</v>
      </c>
      <c r="B2577" s="168"/>
      <c r="C2577" s="152"/>
      <c r="D2577" s="152"/>
    </row>
    <row r="2578" spans="1:4" s="136" customFormat="1" ht="20.25" x14ac:dyDescent="0.2">
      <c r="A2578" s="159" t="s">
        <v>293</v>
      </c>
      <c r="B2578" s="168"/>
      <c r="C2578" s="152"/>
      <c r="D2578" s="152"/>
    </row>
    <row r="2579" spans="1:4" s="136" customFormat="1" ht="20.25" x14ac:dyDescent="0.2">
      <c r="A2579" s="159"/>
      <c r="B2579" s="161"/>
      <c r="C2579" s="158"/>
      <c r="D2579" s="158"/>
    </row>
    <row r="2580" spans="1:4" s="136" customFormat="1" ht="20.25" x14ac:dyDescent="0.2">
      <c r="A2580" s="175">
        <v>410000</v>
      </c>
      <c r="B2580" s="163" t="s">
        <v>44</v>
      </c>
      <c r="C2580" s="176">
        <f>C2581+C2586+C2598</f>
        <v>4631200</v>
      </c>
      <c r="D2580" s="176">
        <f>D2581+D2586+D2598</f>
        <v>0</v>
      </c>
    </row>
    <row r="2581" spans="1:4" s="136" customFormat="1" ht="20.25" x14ac:dyDescent="0.2">
      <c r="A2581" s="175">
        <v>411000</v>
      </c>
      <c r="B2581" s="163" t="s">
        <v>45</v>
      </c>
      <c r="C2581" s="176">
        <f t="shared" ref="C2581" si="509">SUM(C2582:C2585)</f>
        <v>3878200</v>
      </c>
      <c r="D2581" s="176">
        <f>SUM(D2582:D2585)</f>
        <v>0</v>
      </c>
    </row>
    <row r="2582" spans="1:4" s="136" customFormat="1" ht="20.25" x14ac:dyDescent="0.2">
      <c r="A2582" s="159">
        <v>411100</v>
      </c>
      <c r="B2582" s="160" t="s">
        <v>46</v>
      </c>
      <c r="C2582" s="152">
        <f>3400000+192100+6100</f>
        <v>3598200</v>
      </c>
      <c r="D2582" s="167">
        <v>0</v>
      </c>
    </row>
    <row r="2583" spans="1:4" s="136" customFormat="1" ht="20.25" x14ac:dyDescent="0.2">
      <c r="A2583" s="159">
        <v>411200</v>
      </c>
      <c r="B2583" s="160" t="s">
        <v>47</v>
      </c>
      <c r="C2583" s="152">
        <v>130000</v>
      </c>
      <c r="D2583" s="167">
        <v>0</v>
      </c>
    </row>
    <row r="2584" spans="1:4" s="136" customFormat="1" ht="40.5" x14ac:dyDescent="0.2">
      <c r="A2584" s="159">
        <v>411300</v>
      </c>
      <c r="B2584" s="160" t="s">
        <v>48</v>
      </c>
      <c r="C2584" s="152">
        <v>100000</v>
      </c>
      <c r="D2584" s="167">
        <v>0</v>
      </c>
    </row>
    <row r="2585" spans="1:4" s="136" customFormat="1" ht="20.25" x14ac:dyDescent="0.2">
      <c r="A2585" s="159">
        <v>411400</v>
      </c>
      <c r="B2585" s="160" t="s">
        <v>49</v>
      </c>
      <c r="C2585" s="152">
        <v>50000</v>
      </c>
      <c r="D2585" s="167">
        <v>0</v>
      </c>
    </row>
    <row r="2586" spans="1:4" s="136" customFormat="1" ht="20.25" x14ac:dyDescent="0.2">
      <c r="A2586" s="175">
        <v>412000</v>
      </c>
      <c r="B2586" s="168" t="s">
        <v>50</v>
      </c>
      <c r="C2586" s="176">
        <f>SUM(C2587:C2597)</f>
        <v>751500</v>
      </c>
      <c r="D2586" s="176">
        <f>SUM(D2587:D2597)</f>
        <v>0</v>
      </c>
    </row>
    <row r="2587" spans="1:4" s="136" customFormat="1" ht="20.25" x14ac:dyDescent="0.2">
      <c r="A2587" s="159">
        <v>412100</v>
      </c>
      <c r="B2587" s="160" t="s">
        <v>51</v>
      </c>
      <c r="C2587" s="152">
        <v>18000</v>
      </c>
      <c r="D2587" s="167">
        <v>0</v>
      </c>
    </row>
    <row r="2588" spans="1:4" s="136" customFormat="1" ht="20.25" x14ac:dyDescent="0.2">
      <c r="A2588" s="159">
        <v>412200</v>
      </c>
      <c r="B2588" s="160" t="s">
        <v>52</v>
      </c>
      <c r="C2588" s="152">
        <v>350000</v>
      </c>
      <c r="D2588" s="167">
        <v>0</v>
      </c>
    </row>
    <row r="2589" spans="1:4" s="136" customFormat="1" ht="20.25" x14ac:dyDescent="0.2">
      <c r="A2589" s="159">
        <v>412300</v>
      </c>
      <c r="B2589" s="160" t="s">
        <v>53</v>
      </c>
      <c r="C2589" s="152">
        <v>70000</v>
      </c>
      <c r="D2589" s="167">
        <v>0</v>
      </c>
    </row>
    <row r="2590" spans="1:4" s="136" customFormat="1" ht="20.25" x14ac:dyDescent="0.2">
      <c r="A2590" s="159">
        <v>412500</v>
      </c>
      <c r="B2590" s="160" t="s">
        <v>57</v>
      </c>
      <c r="C2590" s="152">
        <v>52000</v>
      </c>
      <c r="D2590" s="167">
        <v>0</v>
      </c>
    </row>
    <row r="2591" spans="1:4" s="136" customFormat="1" ht="20.25" x14ac:dyDescent="0.2">
      <c r="A2591" s="159">
        <v>412600</v>
      </c>
      <c r="B2591" s="160" t="s">
        <v>58</v>
      </c>
      <c r="C2591" s="152">
        <v>15000</v>
      </c>
      <c r="D2591" s="167">
        <v>0</v>
      </c>
    </row>
    <row r="2592" spans="1:4" s="136" customFormat="1" ht="20.25" x14ac:dyDescent="0.2">
      <c r="A2592" s="159">
        <v>412700</v>
      </c>
      <c r="B2592" s="160" t="s">
        <v>60</v>
      </c>
      <c r="C2592" s="152">
        <v>200000</v>
      </c>
      <c r="D2592" s="167">
        <v>0</v>
      </c>
    </row>
    <row r="2593" spans="1:4" s="136" customFormat="1" ht="20.25" x14ac:dyDescent="0.2">
      <c r="A2593" s="159">
        <v>412900</v>
      </c>
      <c r="B2593" s="160" t="s">
        <v>74</v>
      </c>
      <c r="C2593" s="152">
        <v>999.99999999999989</v>
      </c>
      <c r="D2593" s="167">
        <v>0</v>
      </c>
    </row>
    <row r="2594" spans="1:4" s="136" customFormat="1" ht="20.25" x14ac:dyDescent="0.2">
      <c r="A2594" s="159">
        <v>412900</v>
      </c>
      <c r="B2594" s="169" t="s">
        <v>75</v>
      </c>
      <c r="C2594" s="152">
        <v>30000</v>
      </c>
      <c r="D2594" s="167">
        <v>0</v>
      </c>
    </row>
    <row r="2595" spans="1:4" s="136" customFormat="1" ht="20.25" x14ac:dyDescent="0.2">
      <c r="A2595" s="159">
        <v>412900</v>
      </c>
      <c r="B2595" s="169" t="s">
        <v>77</v>
      </c>
      <c r="C2595" s="152">
        <v>7000</v>
      </c>
      <c r="D2595" s="167">
        <v>0</v>
      </c>
    </row>
    <row r="2596" spans="1:4" s="136" customFormat="1" ht="20.25" x14ac:dyDescent="0.2">
      <c r="A2596" s="159">
        <v>412900</v>
      </c>
      <c r="B2596" s="169" t="s">
        <v>78</v>
      </c>
      <c r="C2596" s="152">
        <v>7500</v>
      </c>
      <c r="D2596" s="167">
        <v>0</v>
      </c>
    </row>
    <row r="2597" spans="1:4" s="136" customFormat="1" ht="20.25" x14ac:dyDescent="0.2">
      <c r="A2597" s="159">
        <v>412900</v>
      </c>
      <c r="B2597" s="160" t="s">
        <v>80</v>
      </c>
      <c r="C2597" s="152">
        <v>999.99999999999989</v>
      </c>
      <c r="D2597" s="167">
        <v>0</v>
      </c>
    </row>
    <row r="2598" spans="1:4" s="177" customFormat="1" ht="20.25" x14ac:dyDescent="0.2">
      <c r="A2598" s="175">
        <v>413000</v>
      </c>
      <c r="B2598" s="168" t="s">
        <v>97</v>
      </c>
      <c r="C2598" s="176">
        <f t="shared" ref="C2598" si="510">C2599</f>
        <v>1500</v>
      </c>
      <c r="D2598" s="176">
        <f t="shared" ref="D2598" si="511">D2599</f>
        <v>0</v>
      </c>
    </row>
    <row r="2599" spans="1:4" s="136" customFormat="1" ht="20.25" x14ac:dyDescent="0.2">
      <c r="A2599" s="159">
        <v>413900</v>
      </c>
      <c r="B2599" s="160" t="s">
        <v>106</v>
      </c>
      <c r="C2599" s="152">
        <v>1500</v>
      </c>
      <c r="D2599" s="167">
        <v>0</v>
      </c>
    </row>
    <row r="2600" spans="1:4" s="136" customFormat="1" ht="20.25" x14ac:dyDescent="0.2">
      <c r="A2600" s="175">
        <v>510000</v>
      </c>
      <c r="B2600" s="168" t="s">
        <v>243</v>
      </c>
      <c r="C2600" s="176">
        <f>C2601+C2607+C2605</f>
        <v>46000</v>
      </c>
      <c r="D2600" s="176">
        <f>D2601+D2607+D2605</f>
        <v>0</v>
      </c>
    </row>
    <row r="2601" spans="1:4" s="136" customFormat="1" ht="20.25" x14ac:dyDescent="0.2">
      <c r="A2601" s="175">
        <v>511000</v>
      </c>
      <c r="B2601" s="168" t="s">
        <v>244</v>
      </c>
      <c r="C2601" s="176">
        <f>SUM(C2602:C2604)</f>
        <v>35000</v>
      </c>
      <c r="D2601" s="176">
        <f>SUM(D2602:D2604)</f>
        <v>0</v>
      </c>
    </row>
    <row r="2602" spans="1:4" s="136" customFormat="1" ht="20.25" x14ac:dyDescent="0.2">
      <c r="A2602" s="159">
        <v>511200</v>
      </c>
      <c r="B2602" s="160" t="s">
        <v>246</v>
      </c>
      <c r="C2602" s="152">
        <v>15000</v>
      </c>
      <c r="D2602" s="167">
        <v>0</v>
      </c>
    </row>
    <row r="2603" spans="1:4" s="136" customFormat="1" ht="20.25" x14ac:dyDescent="0.2">
      <c r="A2603" s="159">
        <v>511300</v>
      </c>
      <c r="B2603" s="160" t="s">
        <v>247</v>
      </c>
      <c r="C2603" s="152">
        <v>20000</v>
      </c>
      <c r="D2603" s="167">
        <v>0</v>
      </c>
    </row>
    <row r="2604" spans="1:4" s="136" customFormat="1" ht="20.25" x14ac:dyDescent="0.2">
      <c r="A2604" s="159">
        <v>511400</v>
      </c>
      <c r="B2604" s="160" t="s">
        <v>248</v>
      </c>
      <c r="C2604" s="152">
        <v>0</v>
      </c>
      <c r="D2604" s="167">
        <v>0</v>
      </c>
    </row>
    <row r="2605" spans="1:4" s="177" customFormat="1" ht="20.25" x14ac:dyDescent="0.2">
      <c r="A2605" s="175">
        <v>513000</v>
      </c>
      <c r="B2605" s="168" t="s">
        <v>251</v>
      </c>
      <c r="C2605" s="176">
        <f t="shared" ref="C2605" si="512">C2606</f>
        <v>7500</v>
      </c>
      <c r="D2605" s="176">
        <f t="shared" ref="D2605" si="513">D2606</f>
        <v>0</v>
      </c>
    </row>
    <row r="2606" spans="1:4" s="136" customFormat="1" ht="20.25" x14ac:dyDescent="0.2">
      <c r="A2606" s="179">
        <v>513700</v>
      </c>
      <c r="B2606" s="160" t="s">
        <v>255</v>
      </c>
      <c r="C2606" s="152">
        <v>7500</v>
      </c>
      <c r="D2606" s="167">
        <v>0</v>
      </c>
    </row>
    <row r="2607" spans="1:4" s="177" customFormat="1" ht="20.25" x14ac:dyDescent="0.2">
      <c r="A2607" s="175">
        <v>516000</v>
      </c>
      <c r="B2607" s="168" t="s">
        <v>256</v>
      </c>
      <c r="C2607" s="176">
        <f t="shared" ref="C2607" si="514">C2608</f>
        <v>3500</v>
      </c>
      <c r="D2607" s="176">
        <f t="shared" ref="D2607" si="515">D2608</f>
        <v>0</v>
      </c>
    </row>
    <row r="2608" spans="1:4" s="136" customFormat="1" ht="20.25" x14ac:dyDescent="0.2">
      <c r="A2608" s="159">
        <v>516100</v>
      </c>
      <c r="B2608" s="160" t="s">
        <v>256</v>
      </c>
      <c r="C2608" s="152">
        <v>3500</v>
      </c>
      <c r="D2608" s="167">
        <v>0</v>
      </c>
    </row>
    <row r="2609" spans="1:4" s="177" customFormat="1" ht="20.25" x14ac:dyDescent="0.2">
      <c r="A2609" s="175">
        <v>630000</v>
      </c>
      <c r="B2609" s="168" t="s">
        <v>277</v>
      </c>
      <c r="C2609" s="176">
        <f>C2610+C2612</f>
        <v>100000</v>
      </c>
      <c r="D2609" s="176">
        <f>D2610+D2612</f>
        <v>8000000</v>
      </c>
    </row>
    <row r="2610" spans="1:4" s="177" customFormat="1" ht="20.25" x14ac:dyDescent="0.2">
      <c r="A2610" s="175">
        <v>631000</v>
      </c>
      <c r="B2610" s="168" t="s">
        <v>278</v>
      </c>
      <c r="C2610" s="176">
        <f>0+C2611</f>
        <v>0</v>
      </c>
      <c r="D2610" s="176">
        <f>0+D2611</f>
        <v>8000000</v>
      </c>
    </row>
    <row r="2611" spans="1:4" s="136" customFormat="1" ht="20.25" x14ac:dyDescent="0.2">
      <c r="A2611" s="179">
        <v>631200</v>
      </c>
      <c r="B2611" s="160" t="s">
        <v>280</v>
      </c>
      <c r="C2611" s="152">
        <v>0</v>
      </c>
      <c r="D2611" s="152">
        <v>8000000</v>
      </c>
    </row>
    <row r="2612" spans="1:4" s="177" customFormat="1" ht="20.25" x14ac:dyDescent="0.2">
      <c r="A2612" s="175">
        <v>638000</v>
      </c>
      <c r="B2612" s="168" t="s">
        <v>284</v>
      </c>
      <c r="C2612" s="176">
        <f t="shared" ref="C2612" si="516">C2613</f>
        <v>100000</v>
      </c>
      <c r="D2612" s="176">
        <f t="shared" ref="D2612" si="517">D2613</f>
        <v>0</v>
      </c>
    </row>
    <row r="2613" spans="1:4" s="136" customFormat="1" ht="20.25" x14ac:dyDescent="0.2">
      <c r="A2613" s="159">
        <v>638100</v>
      </c>
      <c r="B2613" s="160" t="s">
        <v>285</v>
      </c>
      <c r="C2613" s="152">
        <v>100000</v>
      </c>
      <c r="D2613" s="167">
        <v>0</v>
      </c>
    </row>
    <row r="2614" spans="1:4" s="136" customFormat="1" ht="20.25" x14ac:dyDescent="0.2">
      <c r="A2614" s="181"/>
      <c r="B2614" s="172" t="s">
        <v>294</v>
      </c>
      <c r="C2614" s="178">
        <f>C2580+C2600+C2609</f>
        <v>4777200</v>
      </c>
      <c r="D2614" s="178">
        <f>D2580+D2600+D2609</f>
        <v>8000000</v>
      </c>
    </row>
    <row r="2615" spans="1:4" s="136" customFormat="1" ht="20.25" x14ac:dyDescent="0.2">
      <c r="A2615" s="182"/>
      <c r="B2615" s="154"/>
      <c r="C2615" s="158"/>
      <c r="D2615" s="158"/>
    </row>
    <row r="2616" spans="1:4" s="136" customFormat="1" ht="20.25" x14ac:dyDescent="0.2">
      <c r="A2616" s="157"/>
      <c r="B2616" s="154"/>
      <c r="C2616" s="152"/>
      <c r="D2616" s="152"/>
    </row>
    <row r="2617" spans="1:4" s="136" customFormat="1" ht="20.25" x14ac:dyDescent="0.2">
      <c r="A2617" s="159" t="s">
        <v>440</v>
      </c>
      <c r="B2617" s="168"/>
      <c r="C2617" s="152"/>
      <c r="D2617" s="152"/>
    </row>
    <row r="2618" spans="1:4" s="136" customFormat="1" ht="20.25" x14ac:dyDescent="0.2">
      <c r="A2618" s="159" t="s">
        <v>377</v>
      </c>
      <c r="B2618" s="168"/>
      <c r="C2618" s="152"/>
      <c r="D2618" s="152"/>
    </row>
    <row r="2619" spans="1:4" s="136" customFormat="1" ht="20.25" x14ac:dyDescent="0.2">
      <c r="A2619" s="159" t="s">
        <v>441</v>
      </c>
      <c r="B2619" s="168"/>
      <c r="C2619" s="152"/>
      <c r="D2619" s="152"/>
    </row>
    <row r="2620" spans="1:4" s="136" customFormat="1" ht="20.25" x14ac:dyDescent="0.2">
      <c r="A2620" s="159" t="s">
        <v>293</v>
      </c>
      <c r="B2620" s="168"/>
      <c r="C2620" s="152"/>
      <c r="D2620" s="152"/>
    </row>
    <row r="2621" spans="1:4" s="136" customFormat="1" ht="20.25" x14ac:dyDescent="0.2">
      <c r="A2621" s="159"/>
      <c r="B2621" s="161"/>
      <c r="C2621" s="158"/>
      <c r="D2621" s="158"/>
    </row>
    <row r="2622" spans="1:4" s="136" customFormat="1" ht="20.25" x14ac:dyDescent="0.2">
      <c r="A2622" s="175">
        <v>410000</v>
      </c>
      <c r="B2622" s="163" t="s">
        <v>44</v>
      </c>
      <c r="C2622" s="176">
        <f>C2623+C2628+C2639</f>
        <v>1690000</v>
      </c>
      <c r="D2622" s="176">
        <f>D2623+D2628+D2639</f>
        <v>0</v>
      </c>
    </row>
    <row r="2623" spans="1:4" s="136" customFormat="1" ht="20.25" x14ac:dyDescent="0.2">
      <c r="A2623" s="175">
        <v>411000</v>
      </c>
      <c r="B2623" s="163" t="s">
        <v>45</v>
      </c>
      <c r="C2623" s="176">
        <f t="shared" ref="C2623" si="518">SUM(C2624:C2627)</f>
        <v>1405300</v>
      </c>
      <c r="D2623" s="176">
        <f>SUM(D2624:D2627)</f>
        <v>0</v>
      </c>
    </row>
    <row r="2624" spans="1:4" s="136" customFormat="1" ht="20.25" x14ac:dyDescent="0.2">
      <c r="A2624" s="159">
        <v>411100</v>
      </c>
      <c r="B2624" s="160" t="s">
        <v>46</v>
      </c>
      <c r="C2624" s="152">
        <f>1200000+58400+5900</f>
        <v>1264300</v>
      </c>
      <c r="D2624" s="167">
        <v>0</v>
      </c>
    </row>
    <row r="2625" spans="1:4" s="136" customFormat="1" ht="20.25" x14ac:dyDescent="0.2">
      <c r="A2625" s="159">
        <v>411200</v>
      </c>
      <c r="B2625" s="160" t="s">
        <v>47</v>
      </c>
      <c r="C2625" s="152">
        <v>96000</v>
      </c>
      <c r="D2625" s="167">
        <v>0</v>
      </c>
    </row>
    <row r="2626" spans="1:4" s="136" customFormat="1" ht="40.5" x14ac:dyDescent="0.2">
      <c r="A2626" s="159">
        <v>411300</v>
      </c>
      <c r="B2626" s="160" t="s">
        <v>48</v>
      </c>
      <c r="C2626" s="152">
        <v>30000</v>
      </c>
      <c r="D2626" s="167">
        <v>0</v>
      </c>
    </row>
    <row r="2627" spans="1:4" s="136" customFormat="1" ht="20.25" x14ac:dyDescent="0.2">
      <c r="A2627" s="159">
        <v>411400</v>
      </c>
      <c r="B2627" s="160" t="s">
        <v>49</v>
      </c>
      <c r="C2627" s="152">
        <v>15000</v>
      </c>
      <c r="D2627" s="167">
        <v>0</v>
      </c>
    </row>
    <row r="2628" spans="1:4" s="136" customFormat="1" ht="20.25" x14ac:dyDescent="0.2">
      <c r="A2628" s="175">
        <v>412000</v>
      </c>
      <c r="B2628" s="168" t="s">
        <v>50</v>
      </c>
      <c r="C2628" s="176">
        <f>SUM(C2629:C2638)</f>
        <v>283500</v>
      </c>
      <c r="D2628" s="176">
        <f>SUM(D2629:D2638)</f>
        <v>0</v>
      </c>
    </row>
    <row r="2629" spans="1:4" s="136" customFormat="1" ht="20.25" x14ac:dyDescent="0.2">
      <c r="A2629" s="159">
        <v>412200</v>
      </c>
      <c r="B2629" s="160" t="s">
        <v>52</v>
      </c>
      <c r="C2629" s="152">
        <v>155000</v>
      </c>
      <c r="D2629" s="167">
        <v>0</v>
      </c>
    </row>
    <row r="2630" spans="1:4" s="136" customFormat="1" ht="20.25" x14ac:dyDescent="0.2">
      <c r="A2630" s="159">
        <v>412300</v>
      </c>
      <c r="B2630" s="160" t="s">
        <v>53</v>
      </c>
      <c r="C2630" s="152">
        <v>20000</v>
      </c>
      <c r="D2630" s="167">
        <v>0</v>
      </c>
    </row>
    <row r="2631" spans="1:4" s="136" customFormat="1" ht="20.25" x14ac:dyDescent="0.2">
      <c r="A2631" s="159">
        <v>412500</v>
      </c>
      <c r="B2631" s="160" t="s">
        <v>57</v>
      </c>
      <c r="C2631" s="152">
        <v>3000</v>
      </c>
      <c r="D2631" s="167">
        <v>0</v>
      </c>
    </row>
    <row r="2632" spans="1:4" s="136" customFormat="1" ht="20.25" x14ac:dyDescent="0.2">
      <c r="A2632" s="159">
        <v>412600</v>
      </c>
      <c r="B2632" s="160" t="s">
        <v>58</v>
      </c>
      <c r="C2632" s="152">
        <v>5000</v>
      </c>
      <c r="D2632" s="167">
        <v>0</v>
      </c>
    </row>
    <row r="2633" spans="1:4" s="136" customFormat="1" ht="20.25" x14ac:dyDescent="0.2">
      <c r="A2633" s="159">
        <v>412700</v>
      </c>
      <c r="B2633" s="160" t="s">
        <v>60</v>
      </c>
      <c r="C2633" s="152">
        <v>84000</v>
      </c>
      <c r="D2633" s="167">
        <v>0</v>
      </c>
    </row>
    <row r="2634" spans="1:4" s="136" customFormat="1" ht="20.25" x14ac:dyDescent="0.2">
      <c r="A2634" s="159">
        <v>412900</v>
      </c>
      <c r="B2634" s="160" t="s">
        <v>75</v>
      </c>
      <c r="C2634" s="152">
        <v>2500</v>
      </c>
      <c r="D2634" s="167">
        <v>0</v>
      </c>
    </row>
    <row r="2635" spans="1:4" s="136" customFormat="1" ht="20.25" x14ac:dyDescent="0.2">
      <c r="A2635" s="159">
        <v>412900</v>
      </c>
      <c r="B2635" s="169" t="s">
        <v>76</v>
      </c>
      <c r="C2635" s="152">
        <v>400</v>
      </c>
      <c r="D2635" s="167">
        <v>0</v>
      </c>
    </row>
    <row r="2636" spans="1:4" s="136" customFormat="1" ht="20.25" x14ac:dyDescent="0.2">
      <c r="A2636" s="159">
        <v>412900</v>
      </c>
      <c r="B2636" s="169" t="s">
        <v>77</v>
      </c>
      <c r="C2636" s="152">
        <v>1000</v>
      </c>
      <c r="D2636" s="167">
        <v>0</v>
      </c>
    </row>
    <row r="2637" spans="1:4" s="136" customFormat="1" ht="20.25" x14ac:dyDescent="0.2">
      <c r="A2637" s="159">
        <v>412900</v>
      </c>
      <c r="B2637" s="169" t="s">
        <v>78</v>
      </c>
      <c r="C2637" s="152">
        <v>2600</v>
      </c>
      <c r="D2637" s="167">
        <v>0</v>
      </c>
    </row>
    <row r="2638" spans="1:4" s="136" customFormat="1" ht="20.25" x14ac:dyDescent="0.2">
      <c r="A2638" s="159">
        <v>412900</v>
      </c>
      <c r="B2638" s="160" t="s">
        <v>80</v>
      </c>
      <c r="C2638" s="152">
        <v>10000</v>
      </c>
      <c r="D2638" s="167">
        <v>0</v>
      </c>
    </row>
    <row r="2639" spans="1:4" s="177" customFormat="1" ht="20.25" x14ac:dyDescent="0.2">
      <c r="A2639" s="175">
        <v>413000</v>
      </c>
      <c r="B2639" s="168" t="s">
        <v>97</v>
      </c>
      <c r="C2639" s="176">
        <f t="shared" ref="C2639" si="519">C2640</f>
        <v>1200</v>
      </c>
      <c r="D2639" s="176">
        <f t="shared" ref="D2639" si="520">D2640</f>
        <v>0</v>
      </c>
    </row>
    <row r="2640" spans="1:4" s="136" customFormat="1" ht="20.25" x14ac:dyDescent="0.2">
      <c r="A2640" s="159">
        <v>413900</v>
      </c>
      <c r="B2640" s="160" t="s">
        <v>106</v>
      </c>
      <c r="C2640" s="152">
        <v>1200</v>
      </c>
      <c r="D2640" s="167">
        <v>0</v>
      </c>
    </row>
    <row r="2641" spans="1:4" s="177" customFormat="1" ht="20.25" x14ac:dyDescent="0.2">
      <c r="A2641" s="175">
        <v>510000</v>
      </c>
      <c r="B2641" s="168" t="s">
        <v>243</v>
      </c>
      <c r="C2641" s="176">
        <f>C2642+C2646+C2644</f>
        <v>6500</v>
      </c>
      <c r="D2641" s="176">
        <f>D2642+D2646+D2644</f>
        <v>0</v>
      </c>
    </row>
    <row r="2642" spans="1:4" s="136" customFormat="1" ht="20.25" x14ac:dyDescent="0.2">
      <c r="A2642" s="175">
        <v>511000</v>
      </c>
      <c r="B2642" s="168" t="s">
        <v>244</v>
      </c>
      <c r="C2642" s="176">
        <f>SUM(C2643:C2643)</f>
        <v>5000</v>
      </c>
      <c r="D2642" s="176">
        <f>SUM(D2643:D2643)</f>
        <v>0</v>
      </c>
    </row>
    <row r="2643" spans="1:4" s="136" customFormat="1" ht="20.25" x14ac:dyDescent="0.2">
      <c r="A2643" s="159">
        <v>511300</v>
      </c>
      <c r="B2643" s="160" t="s">
        <v>247</v>
      </c>
      <c r="C2643" s="152">
        <v>5000</v>
      </c>
      <c r="D2643" s="167">
        <v>0</v>
      </c>
    </row>
    <row r="2644" spans="1:4" s="177" customFormat="1" ht="20.25" x14ac:dyDescent="0.2">
      <c r="A2644" s="175">
        <v>513000</v>
      </c>
      <c r="B2644" s="168" t="s">
        <v>251</v>
      </c>
      <c r="C2644" s="176">
        <f t="shared" ref="C2644" si="521">C2645</f>
        <v>0</v>
      </c>
      <c r="D2644" s="176">
        <f t="shared" ref="D2644" si="522">D2645</f>
        <v>0</v>
      </c>
    </row>
    <row r="2645" spans="1:4" s="136" customFormat="1" ht="20.25" x14ac:dyDescent="0.2">
      <c r="A2645" s="179">
        <v>513700</v>
      </c>
      <c r="B2645" s="160" t="s">
        <v>255</v>
      </c>
      <c r="C2645" s="152">
        <v>0</v>
      </c>
      <c r="D2645" s="167">
        <v>0</v>
      </c>
    </row>
    <row r="2646" spans="1:4" s="177" customFormat="1" ht="20.25" x14ac:dyDescent="0.2">
      <c r="A2646" s="175">
        <v>516000</v>
      </c>
      <c r="B2646" s="168" t="s">
        <v>256</v>
      </c>
      <c r="C2646" s="176">
        <f t="shared" ref="C2646" si="523">C2647</f>
        <v>1500</v>
      </c>
      <c r="D2646" s="176">
        <f t="shared" ref="D2646" si="524">D2647</f>
        <v>0</v>
      </c>
    </row>
    <row r="2647" spans="1:4" s="136" customFormat="1" ht="20.25" x14ac:dyDescent="0.2">
      <c r="A2647" s="159">
        <v>516100</v>
      </c>
      <c r="B2647" s="160" t="s">
        <v>256</v>
      </c>
      <c r="C2647" s="152">
        <v>1500</v>
      </c>
      <c r="D2647" s="167">
        <v>0</v>
      </c>
    </row>
    <row r="2648" spans="1:4" s="177" customFormat="1" ht="20.25" x14ac:dyDescent="0.2">
      <c r="A2648" s="175">
        <v>630000</v>
      </c>
      <c r="B2648" s="168" t="s">
        <v>277</v>
      </c>
      <c r="C2648" s="176">
        <f>C2649+C2651</f>
        <v>20000</v>
      </c>
      <c r="D2648" s="176">
        <f>D2649+D2651</f>
        <v>1000000</v>
      </c>
    </row>
    <row r="2649" spans="1:4" s="177" customFormat="1" ht="20.25" x14ac:dyDescent="0.2">
      <c r="A2649" s="175">
        <v>631000</v>
      </c>
      <c r="B2649" s="168" t="s">
        <v>278</v>
      </c>
      <c r="C2649" s="176">
        <f>0+C2650</f>
        <v>0</v>
      </c>
      <c r="D2649" s="176">
        <f>0+D2650</f>
        <v>1000000</v>
      </c>
    </row>
    <row r="2650" spans="1:4" s="136" customFormat="1" ht="20.25" x14ac:dyDescent="0.2">
      <c r="A2650" s="179">
        <v>631200</v>
      </c>
      <c r="B2650" s="160" t="s">
        <v>280</v>
      </c>
      <c r="C2650" s="152">
        <v>0</v>
      </c>
      <c r="D2650" s="152">
        <v>1000000</v>
      </c>
    </row>
    <row r="2651" spans="1:4" s="177" customFormat="1" ht="20.25" x14ac:dyDescent="0.2">
      <c r="A2651" s="175">
        <v>638000</v>
      </c>
      <c r="B2651" s="168" t="s">
        <v>284</v>
      </c>
      <c r="C2651" s="176">
        <f t="shared" ref="C2651" si="525">C2652</f>
        <v>20000</v>
      </c>
      <c r="D2651" s="176">
        <f t="shared" ref="D2651" si="526">D2652</f>
        <v>0</v>
      </c>
    </row>
    <row r="2652" spans="1:4" s="136" customFormat="1" ht="20.25" x14ac:dyDescent="0.2">
      <c r="A2652" s="159">
        <v>638100</v>
      </c>
      <c r="B2652" s="160" t="s">
        <v>285</v>
      </c>
      <c r="C2652" s="152">
        <v>20000</v>
      </c>
      <c r="D2652" s="167">
        <v>0</v>
      </c>
    </row>
    <row r="2653" spans="1:4" s="136" customFormat="1" ht="20.25" x14ac:dyDescent="0.2">
      <c r="A2653" s="181"/>
      <c r="B2653" s="172" t="s">
        <v>294</v>
      </c>
      <c r="C2653" s="178">
        <f>C2622+C2641+C2648</f>
        <v>1716500</v>
      </c>
      <c r="D2653" s="178">
        <f>D2622+D2641+D2648</f>
        <v>1000000</v>
      </c>
    </row>
    <row r="2654" spans="1:4" s="136" customFormat="1" ht="20.25" x14ac:dyDescent="0.2">
      <c r="A2654" s="182"/>
      <c r="B2654" s="154"/>
      <c r="C2654" s="158"/>
      <c r="D2654" s="158"/>
    </row>
    <row r="2655" spans="1:4" s="136" customFormat="1" ht="20.25" x14ac:dyDescent="0.2">
      <c r="A2655" s="157"/>
      <c r="B2655" s="154"/>
      <c r="C2655" s="152"/>
      <c r="D2655" s="152"/>
    </row>
    <row r="2656" spans="1:4" s="136" customFormat="1" ht="20.25" x14ac:dyDescent="0.2">
      <c r="A2656" s="159" t="s">
        <v>442</v>
      </c>
      <c r="B2656" s="168"/>
      <c r="C2656" s="152"/>
      <c r="D2656" s="152"/>
    </row>
    <row r="2657" spans="1:4" s="136" customFormat="1" ht="20.25" x14ac:dyDescent="0.2">
      <c r="A2657" s="159" t="s">
        <v>377</v>
      </c>
      <c r="B2657" s="168"/>
      <c r="C2657" s="152"/>
      <c r="D2657" s="152"/>
    </row>
    <row r="2658" spans="1:4" s="136" customFormat="1" ht="20.25" x14ac:dyDescent="0.2">
      <c r="A2658" s="159" t="s">
        <v>443</v>
      </c>
      <c r="B2658" s="168"/>
      <c r="C2658" s="152"/>
      <c r="D2658" s="152"/>
    </row>
    <row r="2659" spans="1:4" s="136" customFormat="1" ht="20.25" x14ac:dyDescent="0.2">
      <c r="A2659" s="159" t="s">
        <v>293</v>
      </c>
      <c r="B2659" s="168"/>
      <c r="C2659" s="152"/>
      <c r="D2659" s="152"/>
    </row>
    <row r="2660" spans="1:4" s="136" customFormat="1" ht="20.25" x14ac:dyDescent="0.2">
      <c r="A2660" s="159"/>
      <c r="B2660" s="161"/>
      <c r="C2660" s="158"/>
      <c r="D2660" s="158"/>
    </row>
    <row r="2661" spans="1:4" s="136" customFormat="1" ht="20.25" x14ac:dyDescent="0.2">
      <c r="A2661" s="175">
        <v>410000</v>
      </c>
      <c r="B2661" s="163" t="s">
        <v>44</v>
      </c>
      <c r="C2661" s="176">
        <f>C2662+C2667+C2678</f>
        <v>2255300</v>
      </c>
      <c r="D2661" s="176">
        <f>D2662+D2667+D2678</f>
        <v>0</v>
      </c>
    </row>
    <row r="2662" spans="1:4" s="136" customFormat="1" ht="20.25" x14ac:dyDescent="0.2">
      <c r="A2662" s="175">
        <v>411000</v>
      </c>
      <c r="B2662" s="163" t="s">
        <v>45</v>
      </c>
      <c r="C2662" s="176">
        <f t="shared" ref="C2662" si="527">SUM(C2663:C2666)</f>
        <v>1803600</v>
      </c>
      <c r="D2662" s="176">
        <f>SUM(D2663:D2666)</f>
        <v>0</v>
      </c>
    </row>
    <row r="2663" spans="1:4" s="136" customFormat="1" ht="20.25" x14ac:dyDescent="0.2">
      <c r="A2663" s="159">
        <v>411100</v>
      </c>
      <c r="B2663" s="160" t="s">
        <v>46</v>
      </c>
      <c r="C2663" s="152">
        <f>1610000+74500+1200</f>
        <v>1685700</v>
      </c>
      <c r="D2663" s="167">
        <v>0</v>
      </c>
    </row>
    <row r="2664" spans="1:4" s="136" customFormat="1" ht="20.25" x14ac:dyDescent="0.2">
      <c r="A2664" s="159">
        <v>411200</v>
      </c>
      <c r="B2664" s="160" t="s">
        <v>47</v>
      </c>
      <c r="C2664" s="152">
        <v>57900</v>
      </c>
      <c r="D2664" s="167">
        <v>0</v>
      </c>
    </row>
    <row r="2665" spans="1:4" s="136" customFormat="1" ht="40.5" x14ac:dyDescent="0.2">
      <c r="A2665" s="159">
        <v>411300</v>
      </c>
      <c r="B2665" s="160" t="s">
        <v>48</v>
      </c>
      <c r="C2665" s="152">
        <v>10000</v>
      </c>
      <c r="D2665" s="167">
        <v>0</v>
      </c>
    </row>
    <row r="2666" spans="1:4" s="136" customFormat="1" ht="20.25" x14ac:dyDescent="0.2">
      <c r="A2666" s="159">
        <v>411400</v>
      </c>
      <c r="B2666" s="160" t="s">
        <v>49</v>
      </c>
      <c r="C2666" s="152">
        <v>50000</v>
      </c>
      <c r="D2666" s="167">
        <v>0</v>
      </c>
    </row>
    <row r="2667" spans="1:4" s="136" customFormat="1" ht="20.25" x14ac:dyDescent="0.2">
      <c r="A2667" s="175">
        <v>412000</v>
      </c>
      <c r="B2667" s="168" t="s">
        <v>50</v>
      </c>
      <c r="C2667" s="176">
        <f>SUM(C2668:C2677)</f>
        <v>450700</v>
      </c>
      <c r="D2667" s="176">
        <f>SUM(D2668:D2677)</f>
        <v>0</v>
      </c>
    </row>
    <row r="2668" spans="1:4" s="136" customFormat="1" ht="20.25" x14ac:dyDescent="0.2">
      <c r="A2668" s="179">
        <v>412100</v>
      </c>
      <c r="B2668" s="160" t="s">
        <v>51</v>
      </c>
      <c r="C2668" s="152">
        <v>49000</v>
      </c>
      <c r="D2668" s="167">
        <v>0</v>
      </c>
    </row>
    <row r="2669" spans="1:4" s="136" customFormat="1" ht="20.25" x14ac:dyDescent="0.2">
      <c r="A2669" s="159">
        <v>412200</v>
      </c>
      <c r="B2669" s="160" t="s">
        <v>52</v>
      </c>
      <c r="C2669" s="152">
        <v>200000</v>
      </c>
      <c r="D2669" s="167">
        <v>0</v>
      </c>
    </row>
    <row r="2670" spans="1:4" s="136" customFormat="1" ht="20.25" x14ac:dyDescent="0.2">
      <c r="A2670" s="159">
        <v>412300</v>
      </c>
      <c r="B2670" s="160" t="s">
        <v>53</v>
      </c>
      <c r="C2670" s="152">
        <v>42000</v>
      </c>
      <c r="D2670" s="167">
        <v>0</v>
      </c>
    </row>
    <row r="2671" spans="1:4" s="136" customFormat="1" ht="20.25" x14ac:dyDescent="0.2">
      <c r="A2671" s="159">
        <v>412500</v>
      </c>
      <c r="B2671" s="160" t="s">
        <v>57</v>
      </c>
      <c r="C2671" s="152">
        <v>9100</v>
      </c>
      <c r="D2671" s="167">
        <v>0</v>
      </c>
    </row>
    <row r="2672" spans="1:4" s="136" customFormat="1" ht="20.25" x14ac:dyDescent="0.2">
      <c r="A2672" s="159">
        <v>412600</v>
      </c>
      <c r="B2672" s="160" t="s">
        <v>58</v>
      </c>
      <c r="C2672" s="152">
        <v>11000</v>
      </c>
      <c r="D2672" s="167">
        <v>0</v>
      </c>
    </row>
    <row r="2673" spans="1:4" s="136" customFormat="1" ht="20.25" x14ac:dyDescent="0.2">
      <c r="A2673" s="159">
        <v>412700</v>
      </c>
      <c r="B2673" s="160" t="s">
        <v>60</v>
      </c>
      <c r="C2673" s="152">
        <v>124000</v>
      </c>
      <c r="D2673" s="167">
        <v>0</v>
      </c>
    </row>
    <row r="2674" spans="1:4" s="136" customFormat="1" ht="20.25" x14ac:dyDescent="0.2">
      <c r="A2674" s="159">
        <v>412900</v>
      </c>
      <c r="B2674" s="169" t="s">
        <v>75</v>
      </c>
      <c r="C2674" s="152">
        <v>11000</v>
      </c>
      <c r="D2674" s="167">
        <v>0</v>
      </c>
    </row>
    <row r="2675" spans="1:4" s="136" customFormat="1" ht="20.25" x14ac:dyDescent="0.2">
      <c r="A2675" s="159">
        <v>412900</v>
      </c>
      <c r="B2675" s="169" t="s">
        <v>77</v>
      </c>
      <c r="C2675" s="152">
        <v>500</v>
      </c>
      <c r="D2675" s="167">
        <v>0</v>
      </c>
    </row>
    <row r="2676" spans="1:4" s="136" customFormat="1" ht="20.25" x14ac:dyDescent="0.2">
      <c r="A2676" s="159">
        <v>412900</v>
      </c>
      <c r="B2676" s="169" t="s">
        <v>78</v>
      </c>
      <c r="C2676" s="152">
        <v>4000</v>
      </c>
      <c r="D2676" s="167">
        <v>0</v>
      </c>
    </row>
    <row r="2677" spans="1:4" s="136" customFormat="1" ht="20.25" x14ac:dyDescent="0.2">
      <c r="A2677" s="159">
        <v>412900</v>
      </c>
      <c r="B2677" s="169" t="s">
        <v>80</v>
      </c>
      <c r="C2677" s="152">
        <v>100</v>
      </c>
      <c r="D2677" s="167">
        <v>0</v>
      </c>
    </row>
    <row r="2678" spans="1:4" s="177" customFormat="1" ht="20.25" x14ac:dyDescent="0.2">
      <c r="A2678" s="175">
        <v>413000</v>
      </c>
      <c r="B2678" s="168" t="s">
        <v>97</v>
      </c>
      <c r="C2678" s="176">
        <f t="shared" ref="C2678" si="528">C2679</f>
        <v>1000</v>
      </c>
      <c r="D2678" s="176">
        <f t="shared" ref="D2678" si="529">D2679</f>
        <v>0</v>
      </c>
    </row>
    <row r="2679" spans="1:4" s="136" customFormat="1" ht="20.25" x14ac:dyDescent="0.2">
      <c r="A2679" s="159">
        <v>413900</v>
      </c>
      <c r="B2679" s="160" t="s">
        <v>106</v>
      </c>
      <c r="C2679" s="152">
        <v>1000</v>
      </c>
      <c r="D2679" s="167">
        <v>0</v>
      </c>
    </row>
    <row r="2680" spans="1:4" s="136" customFormat="1" ht="20.25" x14ac:dyDescent="0.2">
      <c r="A2680" s="175">
        <v>510000</v>
      </c>
      <c r="B2680" s="168" t="s">
        <v>243</v>
      </c>
      <c r="C2680" s="176">
        <f>C2681+C2683+0</f>
        <v>8000</v>
      </c>
      <c r="D2680" s="176">
        <f>D2681+D2683+0</f>
        <v>0</v>
      </c>
    </row>
    <row r="2681" spans="1:4" s="136" customFormat="1" ht="20.25" x14ac:dyDescent="0.2">
      <c r="A2681" s="175">
        <v>511000</v>
      </c>
      <c r="B2681" s="168" t="s">
        <v>244</v>
      </c>
      <c r="C2681" s="176">
        <f>SUM(C2682:C2682)</f>
        <v>5000</v>
      </c>
      <c r="D2681" s="176">
        <f>SUM(D2682:D2682)</f>
        <v>0</v>
      </c>
    </row>
    <row r="2682" spans="1:4" s="136" customFormat="1" ht="20.25" x14ac:dyDescent="0.2">
      <c r="A2682" s="159">
        <v>511300</v>
      </c>
      <c r="B2682" s="160" t="s">
        <v>247</v>
      </c>
      <c r="C2682" s="152">
        <v>5000</v>
      </c>
      <c r="D2682" s="167">
        <v>0</v>
      </c>
    </row>
    <row r="2683" spans="1:4" s="136" customFormat="1" ht="20.25" x14ac:dyDescent="0.2">
      <c r="A2683" s="175">
        <v>516000</v>
      </c>
      <c r="B2683" s="168" t="s">
        <v>256</v>
      </c>
      <c r="C2683" s="176">
        <f t="shared" ref="C2683" si="530">C2684</f>
        <v>3000</v>
      </c>
      <c r="D2683" s="176">
        <f>D2684</f>
        <v>0</v>
      </c>
    </row>
    <row r="2684" spans="1:4" s="136" customFormat="1" ht="20.25" x14ac:dyDescent="0.2">
      <c r="A2684" s="159">
        <v>516100</v>
      </c>
      <c r="B2684" s="160" t="s">
        <v>256</v>
      </c>
      <c r="C2684" s="152">
        <v>3000</v>
      </c>
      <c r="D2684" s="167">
        <v>0</v>
      </c>
    </row>
    <row r="2685" spans="1:4" s="177" customFormat="1" ht="20.25" x14ac:dyDescent="0.2">
      <c r="A2685" s="175">
        <v>630000</v>
      </c>
      <c r="B2685" s="168" t="s">
        <v>277</v>
      </c>
      <c r="C2685" s="176">
        <f>C2686+C2688</f>
        <v>35000</v>
      </c>
      <c r="D2685" s="176">
        <f>D2686+D2688</f>
        <v>510000</v>
      </c>
    </row>
    <row r="2686" spans="1:4" s="177" customFormat="1" ht="20.25" x14ac:dyDescent="0.2">
      <c r="A2686" s="175">
        <v>631000</v>
      </c>
      <c r="B2686" s="168" t="s">
        <v>278</v>
      </c>
      <c r="C2686" s="176">
        <f>0</f>
        <v>0</v>
      </c>
      <c r="D2686" s="176">
        <f>0+D2687</f>
        <v>510000</v>
      </c>
    </row>
    <row r="2687" spans="1:4" s="136" customFormat="1" ht="20.25" x14ac:dyDescent="0.2">
      <c r="A2687" s="179">
        <v>631200</v>
      </c>
      <c r="B2687" s="160" t="s">
        <v>280</v>
      </c>
      <c r="C2687" s="152">
        <v>0</v>
      </c>
      <c r="D2687" s="152">
        <v>510000</v>
      </c>
    </row>
    <row r="2688" spans="1:4" s="177" customFormat="1" ht="20.25" x14ac:dyDescent="0.2">
      <c r="A2688" s="175">
        <v>638000</v>
      </c>
      <c r="B2688" s="168" t="s">
        <v>284</v>
      </c>
      <c r="C2688" s="176">
        <f t="shared" ref="C2688" si="531">C2689</f>
        <v>35000</v>
      </c>
      <c r="D2688" s="176">
        <f t="shared" ref="D2688" si="532">D2689</f>
        <v>0</v>
      </c>
    </row>
    <row r="2689" spans="1:4" s="136" customFormat="1" ht="20.25" x14ac:dyDescent="0.2">
      <c r="A2689" s="159">
        <v>638100</v>
      </c>
      <c r="B2689" s="160" t="s">
        <v>285</v>
      </c>
      <c r="C2689" s="152">
        <v>35000</v>
      </c>
      <c r="D2689" s="167">
        <v>0</v>
      </c>
    </row>
    <row r="2690" spans="1:4" s="136" customFormat="1" ht="20.25" x14ac:dyDescent="0.2">
      <c r="A2690" s="181"/>
      <c r="B2690" s="172" t="s">
        <v>294</v>
      </c>
      <c r="C2690" s="178">
        <f>C2661+C2680+C2685</f>
        <v>2298300</v>
      </c>
      <c r="D2690" s="178">
        <f>D2661+D2680+D2685</f>
        <v>510000</v>
      </c>
    </row>
    <row r="2691" spans="1:4" s="136" customFormat="1" ht="20.25" x14ac:dyDescent="0.2">
      <c r="A2691" s="182"/>
      <c r="B2691" s="154"/>
      <c r="C2691" s="158"/>
      <c r="D2691" s="158"/>
    </row>
    <row r="2692" spans="1:4" s="136" customFormat="1" ht="20.25" x14ac:dyDescent="0.2">
      <c r="A2692" s="157"/>
      <c r="B2692" s="154"/>
      <c r="C2692" s="152"/>
      <c r="D2692" s="152"/>
    </row>
    <row r="2693" spans="1:4" s="136" customFormat="1" ht="20.25" x14ac:dyDescent="0.2">
      <c r="A2693" s="159" t="s">
        <v>444</v>
      </c>
      <c r="B2693" s="168"/>
      <c r="C2693" s="152"/>
      <c r="D2693" s="152"/>
    </row>
    <row r="2694" spans="1:4" s="136" customFormat="1" ht="20.25" x14ac:dyDescent="0.2">
      <c r="A2694" s="159" t="s">
        <v>377</v>
      </c>
      <c r="B2694" s="168"/>
      <c r="C2694" s="152"/>
      <c r="D2694" s="152"/>
    </row>
    <row r="2695" spans="1:4" s="136" customFormat="1" ht="20.25" x14ac:dyDescent="0.2">
      <c r="A2695" s="159" t="s">
        <v>445</v>
      </c>
      <c r="B2695" s="168"/>
      <c r="C2695" s="152"/>
      <c r="D2695" s="152"/>
    </row>
    <row r="2696" spans="1:4" s="136" customFormat="1" ht="20.25" x14ac:dyDescent="0.2">
      <c r="A2696" s="159" t="s">
        <v>293</v>
      </c>
      <c r="B2696" s="168"/>
      <c r="C2696" s="152"/>
      <c r="D2696" s="152"/>
    </row>
    <row r="2697" spans="1:4" s="136" customFormat="1" ht="20.25" x14ac:dyDescent="0.2">
      <c r="A2697" s="159"/>
      <c r="B2697" s="161"/>
      <c r="C2697" s="158"/>
      <c r="D2697" s="158"/>
    </row>
    <row r="2698" spans="1:4" s="136" customFormat="1" ht="20.25" x14ac:dyDescent="0.2">
      <c r="A2698" s="175">
        <v>410000</v>
      </c>
      <c r="B2698" s="163" t="s">
        <v>44</v>
      </c>
      <c r="C2698" s="176">
        <f t="shared" ref="C2698" si="533">C2699+C2704</f>
        <v>1178600</v>
      </c>
      <c r="D2698" s="176">
        <f>D2699+D2704</f>
        <v>0</v>
      </c>
    </row>
    <row r="2699" spans="1:4" s="136" customFormat="1" ht="20.25" x14ac:dyDescent="0.2">
      <c r="A2699" s="175">
        <v>411000</v>
      </c>
      <c r="B2699" s="163" t="s">
        <v>45</v>
      </c>
      <c r="C2699" s="176">
        <f t="shared" ref="C2699" si="534">SUM(C2700:C2703)</f>
        <v>940300</v>
      </c>
      <c r="D2699" s="176">
        <f>SUM(D2700:D2703)</f>
        <v>0</v>
      </c>
    </row>
    <row r="2700" spans="1:4" s="136" customFormat="1" ht="20.25" x14ac:dyDescent="0.2">
      <c r="A2700" s="159">
        <v>411100</v>
      </c>
      <c r="B2700" s="160" t="s">
        <v>46</v>
      </c>
      <c r="C2700" s="152">
        <f>822000+41600+1200</f>
        <v>864800</v>
      </c>
      <c r="D2700" s="167">
        <v>0</v>
      </c>
    </row>
    <row r="2701" spans="1:4" s="136" customFormat="1" ht="20.25" x14ac:dyDescent="0.2">
      <c r="A2701" s="159">
        <v>411200</v>
      </c>
      <c r="B2701" s="160" t="s">
        <v>47</v>
      </c>
      <c r="C2701" s="152">
        <v>39000</v>
      </c>
      <c r="D2701" s="167">
        <v>0</v>
      </c>
    </row>
    <row r="2702" spans="1:4" s="136" customFormat="1" ht="40.5" x14ac:dyDescent="0.2">
      <c r="A2702" s="159">
        <v>411300</v>
      </c>
      <c r="B2702" s="160" t="s">
        <v>48</v>
      </c>
      <c r="C2702" s="152">
        <v>21000</v>
      </c>
      <c r="D2702" s="167">
        <v>0</v>
      </c>
    </row>
    <row r="2703" spans="1:4" s="136" customFormat="1" ht="20.25" x14ac:dyDescent="0.2">
      <c r="A2703" s="159">
        <v>411400</v>
      </c>
      <c r="B2703" s="160" t="s">
        <v>49</v>
      </c>
      <c r="C2703" s="152">
        <v>15500</v>
      </c>
      <c r="D2703" s="167">
        <v>0</v>
      </c>
    </row>
    <row r="2704" spans="1:4" s="136" customFormat="1" ht="20.25" x14ac:dyDescent="0.2">
      <c r="A2704" s="175">
        <v>412000</v>
      </c>
      <c r="B2704" s="168" t="s">
        <v>50</v>
      </c>
      <c r="C2704" s="176">
        <f>SUM(C2705:C2712)</f>
        <v>238300</v>
      </c>
      <c r="D2704" s="176">
        <f>SUM(D2705:D2712)</f>
        <v>0</v>
      </c>
    </row>
    <row r="2705" spans="1:4" s="136" customFormat="1" ht="20.25" x14ac:dyDescent="0.2">
      <c r="A2705" s="159">
        <v>412200</v>
      </c>
      <c r="B2705" s="160" t="s">
        <v>52</v>
      </c>
      <c r="C2705" s="152">
        <v>174600</v>
      </c>
      <c r="D2705" s="167">
        <v>0</v>
      </c>
    </row>
    <row r="2706" spans="1:4" s="136" customFormat="1" ht="20.25" x14ac:dyDescent="0.2">
      <c r="A2706" s="159">
        <v>412300</v>
      </c>
      <c r="B2706" s="160" t="s">
        <v>53</v>
      </c>
      <c r="C2706" s="152">
        <v>12500</v>
      </c>
      <c r="D2706" s="167">
        <v>0</v>
      </c>
    </row>
    <row r="2707" spans="1:4" s="136" customFormat="1" ht="20.25" x14ac:dyDescent="0.2">
      <c r="A2707" s="159">
        <v>412500</v>
      </c>
      <c r="B2707" s="160" t="s">
        <v>57</v>
      </c>
      <c r="C2707" s="152">
        <v>3000</v>
      </c>
      <c r="D2707" s="167">
        <v>0</v>
      </c>
    </row>
    <row r="2708" spans="1:4" s="136" customFormat="1" ht="20.25" x14ac:dyDescent="0.2">
      <c r="A2708" s="159">
        <v>412600</v>
      </c>
      <c r="B2708" s="160" t="s">
        <v>58</v>
      </c>
      <c r="C2708" s="152">
        <v>3500</v>
      </c>
      <c r="D2708" s="167">
        <v>0</v>
      </c>
    </row>
    <row r="2709" spans="1:4" s="136" customFormat="1" ht="20.25" x14ac:dyDescent="0.2">
      <c r="A2709" s="159">
        <v>412700</v>
      </c>
      <c r="B2709" s="160" t="s">
        <v>60</v>
      </c>
      <c r="C2709" s="152">
        <v>40000</v>
      </c>
      <c r="D2709" s="167">
        <v>0</v>
      </c>
    </row>
    <row r="2710" spans="1:4" s="136" customFormat="1" ht="20.25" x14ac:dyDescent="0.2">
      <c r="A2710" s="159">
        <v>412900</v>
      </c>
      <c r="B2710" s="169" t="s">
        <v>77</v>
      </c>
      <c r="C2710" s="152">
        <v>1999.9999999999998</v>
      </c>
      <c r="D2710" s="167">
        <v>0</v>
      </c>
    </row>
    <row r="2711" spans="1:4" s="136" customFormat="1" ht="20.25" x14ac:dyDescent="0.2">
      <c r="A2711" s="159">
        <v>412900</v>
      </c>
      <c r="B2711" s="169" t="s">
        <v>78</v>
      </c>
      <c r="C2711" s="152">
        <v>2000</v>
      </c>
      <c r="D2711" s="167">
        <v>0</v>
      </c>
    </row>
    <row r="2712" spans="1:4" s="136" customFormat="1" ht="20.25" x14ac:dyDescent="0.2">
      <c r="A2712" s="159">
        <v>412900</v>
      </c>
      <c r="B2712" s="160" t="s">
        <v>80</v>
      </c>
      <c r="C2712" s="152">
        <v>700</v>
      </c>
      <c r="D2712" s="167">
        <v>0</v>
      </c>
    </row>
    <row r="2713" spans="1:4" s="177" customFormat="1" ht="20.25" x14ac:dyDescent="0.2">
      <c r="A2713" s="175">
        <v>510000</v>
      </c>
      <c r="B2713" s="168" t="s">
        <v>243</v>
      </c>
      <c r="C2713" s="176">
        <f t="shared" ref="C2713" si="535">C2714</f>
        <v>5100</v>
      </c>
      <c r="D2713" s="176">
        <f t="shared" ref="D2713" si="536">D2714</f>
        <v>0</v>
      </c>
    </row>
    <row r="2714" spans="1:4" s="177" customFormat="1" ht="20.25" x14ac:dyDescent="0.2">
      <c r="A2714" s="175">
        <v>511000</v>
      </c>
      <c r="B2714" s="168" t="s">
        <v>244</v>
      </c>
      <c r="C2714" s="176">
        <f t="shared" ref="C2714" si="537">SUM(C2715:C2716)</f>
        <v>5100</v>
      </c>
      <c r="D2714" s="176">
        <f>SUM(D2715:D2716)</f>
        <v>0</v>
      </c>
    </row>
    <row r="2715" spans="1:4" s="136" customFormat="1" ht="20.25" x14ac:dyDescent="0.2">
      <c r="A2715" s="159">
        <v>511200</v>
      </c>
      <c r="B2715" s="160" t="s">
        <v>246</v>
      </c>
      <c r="C2715" s="152">
        <v>100</v>
      </c>
      <c r="D2715" s="167">
        <v>0</v>
      </c>
    </row>
    <row r="2716" spans="1:4" s="136" customFormat="1" ht="20.25" x14ac:dyDescent="0.2">
      <c r="A2716" s="159">
        <v>511300</v>
      </c>
      <c r="B2716" s="160" t="s">
        <v>247</v>
      </c>
      <c r="C2716" s="152">
        <v>5000</v>
      </c>
      <c r="D2716" s="167">
        <v>0</v>
      </c>
    </row>
    <row r="2717" spans="1:4" s="177" customFormat="1" ht="20.25" x14ac:dyDescent="0.2">
      <c r="A2717" s="175">
        <v>630000</v>
      </c>
      <c r="B2717" s="168" t="s">
        <v>277</v>
      </c>
      <c r="C2717" s="176">
        <f t="shared" ref="C2717" si="538">C2718</f>
        <v>0</v>
      </c>
      <c r="D2717" s="176">
        <f>D2718</f>
        <v>180000</v>
      </c>
    </row>
    <row r="2718" spans="1:4" s="177" customFormat="1" ht="20.25" x14ac:dyDescent="0.2">
      <c r="A2718" s="175">
        <v>631000</v>
      </c>
      <c r="B2718" s="168" t="s">
        <v>278</v>
      </c>
      <c r="C2718" s="176">
        <f>0+C2719</f>
        <v>0</v>
      </c>
      <c r="D2718" s="176">
        <f>0+D2719</f>
        <v>180000</v>
      </c>
    </row>
    <row r="2719" spans="1:4" s="136" customFormat="1" ht="20.25" x14ac:dyDescent="0.2">
      <c r="A2719" s="179">
        <v>631200</v>
      </c>
      <c r="B2719" s="160" t="s">
        <v>280</v>
      </c>
      <c r="C2719" s="152">
        <v>0</v>
      </c>
      <c r="D2719" s="152">
        <v>180000</v>
      </c>
    </row>
    <row r="2720" spans="1:4" s="136" customFormat="1" ht="20.25" x14ac:dyDescent="0.2">
      <c r="A2720" s="181"/>
      <c r="B2720" s="172" t="s">
        <v>294</v>
      </c>
      <c r="C2720" s="178">
        <f>C2698+C2713+C2717</f>
        <v>1183700</v>
      </c>
      <c r="D2720" s="178">
        <f>D2698+D2713+D2717</f>
        <v>180000</v>
      </c>
    </row>
    <row r="2721" spans="1:4" s="136" customFormat="1" ht="20.25" x14ac:dyDescent="0.2">
      <c r="A2721" s="182"/>
      <c r="B2721" s="154"/>
      <c r="C2721" s="158"/>
      <c r="D2721" s="158"/>
    </row>
    <row r="2722" spans="1:4" s="136" customFormat="1" ht="20.25" x14ac:dyDescent="0.2">
      <c r="A2722" s="157"/>
      <c r="B2722" s="154"/>
      <c r="C2722" s="152"/>
      <c r="D2722" s="152"/>
    </row>
    <row r="2723" spans="1:4" s="136" customFormat="1" ht="20.25" x14ac:dyDescent="0.2">
      <c r="A2723" s="159" t="s">
        <v>446</v>
      </c>
      <c r="B2723" s="168"/>
      <c r="C2723" s="152"/>
      <c r="D2723" s="152"/>
    </row>
    <row r="2724" spans="1:4" s="136" customFormat="1" ht="20.25" x14ac:dyDescent="0.2">
      <c r="A2724" s="159" t="s">
        <v>377</v>
      </c>
      <c r="B2724" s="168"/>
      <c r="C2724" s="152"/>
      <c r="D2724" s="152"/>
    </row>
    <row r="2725" spans="1:4" s="136" customFormat="1" ht="20.25" x14ac:dyDescent="0.2">
      <c r="A2725" s="159" t="s">
        <v>447</v>
      </c>
      <c r="B2725" s="168"/>
      <c r="C2725" s="152"/>
      <c r="D2725" s="152"/>
    </row>
    <row r="2726" spans="1:4" s="136" customFormat="1" ht="20.25" x14ac:dyDescent="0.2">
      <c r="A2726" s="159" t="s">
        <v>293</v>
      </c>
      <c r="B2726" s="168"/>
      <c r="C2726" s="152"/>
      <c r="D2726" s="152"/>
    </row>
    <row r="2727" spans="1:4" s="136" customFormat="1" ht="20.25" x14ac:dyDescent="0.2">
      <c r="A2727" s="159"/>
      <c r="B2727" s="161"/>
      <c r="C2727" s="158"/>
      <c r="D2727" s="158"/>
    </row>
    <row r="2728" spans="1:4" s="136" customFormat="1" ht="20.25" x14ac:dyDescent="0.2">
      <c r="A2728" s="175">
        <v>410000</v>
      </c>
      <c r="B2728" s="163" t="s">
        <v>44</v>
      </c>
      <c r="C2728" s="176">
        <f t="shared" ref="C2728" si="539">C2729+C2734</f>
        <v>2638600</v>
      </c>
      <c r="D2728" s="176">
        <f>D2729+D2734</f>
        <v>0</v>
      </c>
    </row>
    <row r="2729" spans="1:4" s="136" customFormat="1" ht="20.25" x14ac:dyDescent="0.2">
      <c r="A2729" s="175">
        <v>411000</v>
      </c>
      <c r="B2729" s="163" t="s">
        <v>45</v>
      </c>
      <c r="C2729" s="176">
        <f t="shared" ref="C2729" si="540">SUM(C2730:C2733)</f>
        <v>2081600</v>
      </c>
      <c r="D2729" s="176">
        <f>SUM(D2730:D2733)</f>
        <v>0</v>
      </c>
    </row>
    <row r="2730" spans="1:4" s="136" customFormat="1" ht="20.25" x14ac:dyDescent="0.2">
      <c r="A2730" s="159">
        <v>411100</v>
      </c>
      <c r="B2730" s="160" t="s">
        <v>46</v>
      </c>
      <c r="C2730" s="152">
        <f>1815000+92100+1500</f>
        <v>1908600</v>
      </c>
      <c r="D2730" s="167">
        <v>0</v>
      </c>
    </row>
    <row r="2731" spans="1:4" s="136" customFormat="1" ht="20.25" x14ac:dyDescent="0.2">
      <c r="A2731" s="159">
        <v>411200</v>
      </c>
      <c r="B2731" s="160" t="s">
        <v>47</v>
      </c>
      <c r="C2731" s="152">
        <v>83000</v>
      </c>
      <c r="D2731" s="167">
        <v>0</v>
      </c>
    </row>
    <row r="2732" spans="1:4" s="136" customFormat="1" ht="40.5" x14ac:dyDescent="0.2">
      <c r="A2732" s="159">
        <v>411300</v>
      </c>
      <c r="B2732" s="160" t="s">
        <v>48</v>
      </c>
      <c r="C2732" s="152">
        <v>45000</v>
      </c>
      <c r="D2732" s="167">
        <v>0</v>
      </c>
    </row>
    <row r="2733" spans="1:4" s="136" customFormat="1" ht="20.25" x14ac:dyDescent="0.2">
      <c r="A2733" s="159">
        <v>411400</v>
      </c>
      <c r="B2733" s="160" t="s">
        <v>49</v>
      </c>
      <c r="C2733" s="152">
        <v>45000</v>
      </c>
      <c r="D2733" s="167">
        <v>0</v>
      </c>
    </row>
    <row r="2734" spans="1:4" s="136" customFormat="1" ht="20.25" x14ac:dyDescent="0.2">
      <c r="A2734" s="175">
        <v>412000</v>
      </c>
      <c r="B2734" s="168" t="s">
        <v>50</v>
      </c>
      <c r="C2734" s="176">
        <f>SUM(C2735:C2743)</f>
        <v>557000</v>
      </c>
      <c r="D2734" s="176">
        <f>SUM(D2735:D2743)</f>
        <v>0</v>
      </c>
    </row>
    <row r="2735" spans="1:4" s="136" customFormat="1" ht="20.25" x14ac:dyDescent="0.2">
      <c r="A2735" s="159">
        <v>412200</v>
      </c>
      <c r="B2735" s="160" t="s">
        <v>52</v>
      </c>
      <c r="C2735" s="152">
        <v>244000</v>
      </c>
      <c r="D2735" s="167">
        <v>0</v>
      </c>
    </row>
    <row r="2736" spans="1:4" s="136" customFormat="1" ht="20.25" x14ac:dyDescent="0.2">
      <c r="A2736" s="159">
        <v>412300</v>
      </c>
      <c r="B2736" s="160" t="s">
        <v>53</v>
      </c>
      <c r="C2736" s="152">
        <v>34500</v>
      </c>
      <c r="D2736" s="167">
        <v>0</v>
      </c>
    </row>
    <row r="2737" spans="1:4" s="136" customFormat="1" ht="20.25" x14ac:dyDescent="0.2">
      <c r="A2737" s="159">
        <v>412500</v>
      </c>
      <c r="B2737" s="160" t="s">
        <v>57</v>
      </c>
      <c r="C2737" s="152">
        <v>7000</v>
      </c>
      <c r="D2737" s="167">
        <v>0</v>
      </c>
    </row>
    <row r="2738" spans="1:4" s="136" customFormat="1" ht="20.25" x14ac:dyDescent="0.2">
      <c r="A2738" s="159">
        <v>412600</v>
      </c>
      <c r="B2738" s="160" t="s">
        <v>58</v>
      </c>
      <c r="C2738" s="152">
        <v>5500</v>
      </c>
      <c r="D2738" s="167">
        <v>0</v>
      </c>
    </row>
    <row r="2739" spans="1:4" s="136" customFormat="1" ht="20.25" x14ac:dyDescent="0.2">
      <c r="A2739" s="159">
        <v>412700</v>
      </c>
      <c r="B2739" s="160" t="s">
        <v>60</v>
      </c>
      <c r="C2739" s="152">
        <v>245000</v>
      </c>
      <c r="D2739" s="167">
        <v>0</v>
      </c>
    </row>
    <row r="2740" spans="1:4" s="136" customFormat="1" ht="20.25" x14ac:dyDescent="0.2">
      <c r="A2740" s="159">
        <v>412900</v>
      </c>
      <c r="B2740" s="160" t="s">
        <v>74</v>
      </c>
      <c r="C2740" s="152">
        <v>1500</v>
      </c>
      <c r="D2740" s="167">
        <v>0</v>
      </c>
    </row>
    <row r="2741" spans="1:4" s="136" customFormat="1" ht="20.25" x14ac:dyDescent="0.2">
      <c r="A2741" s="159">
        <v>412900</v>
      </c>
      <c r="B2741" s="169" t="s">
        <v>77</v>
      </c>
      <c r="C2741" s="152">
        <v>8500</v>
      </c>
      <c r="D2741" s="167">
        <v>0</v>
      </c>
    </row>
    <row r="2742" spans="1:4" s="136" customFormat="1" ht="20.25" x14ac:dyDescent="0.2">
      <c r="A2742" s="159">
        <v>412900</v>
      </c>
      <c r="B2742" s="169" t="s">
        <v>78</v>
      </c>
      <c r="C2742" s="152">
        <v>4000</v>
      </c>
      <c r="D2742" s="167">
        <v>0</v>
      </c>
    </row>
    <row r="2743" spans="1:4" s="136" customFormat="1" ht="20.25" x14ac:dyDescent="0.2">
      <c r="A2743" s="159">
        <v>412900</v>
      </c>
      <c r="B2743" s="160" t="s">
        <v>80</v>
      </c>
      <c r="C2743" s="152">
        <v>7000</v>
      </c>
      <c r="D2743" s="167">
        <v>0</v>
      </c>
    </row>
    <row r="2744" spans="1:4" s="136" customFormat="1" ht="20.25" x14ac:dyDescent="0.2">
      <c r="A2744" s="175">
        <v>510000</v>
      </c>
      <c r="B2744" s="168" t="s">
        <v>243</v>
      </c>
      <c r="C2744" s="176">
        <f>C2745+0</f>
        <v>5000</v>
      </c>
      <c r="D2744" s="176">
        <f>D2745+0</f>
        <v>0</v>
      </c>
    </row>
    <row r="2745" spans="1:4" s="136" customFormat="1" ht="20.25" x14ac:dyDescent="0.2">
      <c r="A2745" s="175">
        <v>511000</v>
      </c>
      <c r="B2745" s="168" t="s">
        <v>244</v>
      </c>
      <c r="C2745" s="176">
        <f>SUM(C2746:C2746)</f>
        <v>5000</v>
      </c>
      <c r="D2745" s="176">
        <f>SUM(D2746:D2746)</f>
        <v>0</v>
      </c>
    </row>
    <row r="2746" spans="1:4" s="136" customFormat="1" ht="20.25" x14ac:dyDescent="0.2">
      <c r="A2746" s="159">
        <v>511300</v>
      </c>
      <c r="B2746" s="160" t="s">
        <v>247</v>
      </c>
      <c r="C2746" s="152">
        <v>5000</v>
      </c>
      <c r="D2746" s="167">
        <v>0</v>
      </c>
    </row>
    <row r="2747" spans="1:4" s="177" customFormat="1" ht="20.25" x14ac:dyDescent="0.2">
      <c r="A2747" s="175">
        <v>630000</v>
      </c>
      <c r="B2747" s="168" t="s">
        <v>277</v>
      </c>
      <c r="C2747" s="176">
        <f>C2748+C2750</f>
        <v>0</v>
      </c>
      <c r="D2747" s="176">
        <f>D2748+D2750</f>
        <v>1610000</v>
      </c>
    </row>
    <row r="2748" spans="1:4" s="177" customFormat="1" ht="20.25" x14ac:dyDescent="0.2">
      <c r="A2748" s="175">
        <v>631000</v>
      </c>
      <c r="B2748" s="168" t="s">
        <v>278</v>
      </c>
      <c r="C2748" s="176">
        <f>0+C2749</f>
        <v>0</v>
      </c>
      <c r="D2748" s="176">
        <f>0+D2749</f>
        <v>1610000</v>
      </c>
    </row>
    <row r="2749" spans="1:4" s="136" customFormat="1" ht="20.25" x14ac:dyDescent="0.2">
      <c r="A2749" s="179">
        <v>631200</v>
      </c>
      <c r="B2749" s="160" t="s">
        <v>280</v>
      </c>
      <c r="C2749" s="152">
        <v>0</v>
      </c>
      <c r="D2749" s="152">
        <v>1610000</v>
      </c>
    </row>
    <row r="2750" spans="1:4" s="177" customFormat="1" ht="20.25" x14ac:dyDescent="0.2">
      <c r="A2750" s="175">
        <v>638000</v>
      </c>
      <c r="B2750" s="168" t="s">
        <v>284</v>
      </c>
      <c r="C2750" s="176">
        <f t="shared" ref="C2750" si="541">C2751</f>
        <v>0</v>
      </c>
      <c r="D2750" s="176">
        <f t="shared" ref="D2750" si="542">D2751</f>
        <v>0</v>
      </c>
    </row>
    <row r="2751" spans="1:4" s="136" customFormat="1" ht="20.25" x14ac:dyDescent="0.2">
      <c r="A2751" s="159">
        <v>638100</v>
      </c>
      <c r="B2751" s="160" t="s">
        <v>285</v>
      </c>
      <c r="C2751" s="152">
        <v>0</v>
      </c>
      <c r="D2751" s="167">
        <v>0</v>
      </c>
    </row>
    <row r="2752" spans="1:4" s="136" customFormat="1" ht="20.25" x14ac:dyDescent="0.2">
      <c r="A2752" s="181"/>
      <c r="B2752" s="172" t="s">
        <v>294</v>
      </c>
      <c r="C2752" s="178">
        <f>C2728+C2744+C2747</f>
        <v>2643600</v>
      </c>
      <c r="D2752" s="178">
        <f>D2728+D2744+D2747</f>
        <v>1610000</v>
      </c>
    </row>
    <row r="2753" spans="1:4" s="136" customFormat="1" ht="20.25" x14ac:dyDescent="0.2">
      <c r="A2753" s="182"/>
      <c r="B2753" s="154"/>
      <c r="C2753" s="158"/>
      <c r="D2753" s="158"/>
    </row>
    <row r="2754" spans="1:4" s="136" customFormat="1" ht="20.25" x14ac:dyDescent="0.2">
      <c r="A2754" s="157"/>
      <c r="B2754" s="154"/>
      <c r="C2754" s="152"/>
      <c r="D2754" s="152"/>
    </row>
    <row r="2755" spans="1:4" s="136" customFormat="1" ht="20.25" x14ac:dyDescent="0.2">
      <c r="A2755" s="159" t="s">
        <v>448</v>
      </c>
      <c r="B2755" s="168"/>
      <c r="C2755" s="152"/>
      <c r="D2755" s="152"/>
    </row>
    <row r="2756" spans="1:4" s="136" customFormat="1" ht="20.25" x14ac:dyDescent="0.2">
      <c r="A2756" s="159" t="s">
        <v>377</v>
      </c>
      <c r="B2756" s="168"/>
      <c r="C2756" s="152"/>
      <c r="D2756" s="152"/>
    </row>
    <row r="2757" spans="1:4" s="136" customFormat="1" ht="20.25" x14ac:dyDescent="0.2">
      <c r="A2757" s="159" t="s">
        <v>449</v>
      </c>
      <c r="B2757" s="168"/>
      <c r="C2757" s="152"/>
      <c r="D2757" s="152"/>
    </row>
    <row r="2758" spans="1:4" s="136" customFormat="1" ht="20.25" x14ac:dyDescent="0.2">
      <c r="A2758" s="159" t="s">
        <v>293</v>
      </c>
      <c r="B2758" s="168"/>
      <c r="C2758" s="152"/>
      <c r="D2758" s="152"/>
    </row>
    <row r="2759" spans="1:4" s="136" customFormat="1" ht="20.25" x14ac:dyDescent="0.2">
      <c r="A2759" s="159"/>
      <c r="B2759" s="161"/>
      <c r="C2759" s="158"/>
      <c r="D2759" s="158"/>
    </row>
    <row r="2760" spans="1:4" s="136" customFormat="1" ht="20.25" x14ac:dyDescent="0.2">
      <c r="A2760" s="175">
        <v>410000</v>
      </c>
      <c r="B2760" s="163" t="s">
        <v>44</v>
      </c>
      <c r="C2760" s="176">
        <f t="shared" ref="C2760" si="543">C2761+C2766</f>
        <v>1224600</v>
      </c>
      <c r="D2760" s="176">
        <f>D2761+D2766</f>
        <v>0</v>
      </c>
    </row>
    <row r="2761" spans="1:4" s="136" customFormat="1" ht="20.25" x14ac:dyDescent="0.2">
      <c r="A2761" s="175">
        <v>411000</v>
      </c>
      <c r="B2761" s="163" t="s">
        <v>45</v>
      </c>
      <c r="C2761" s="176">
        <f t="shared" ref="C2761" si="544">SUM(C2762:C2765)</f>
        <v>974900</v>
      </c>
      <c r="D2761" s="176">
        <f>SUM(D2762:D2765)</f>
        <v>0</v>
      </c>
    </row>
    <row r="2762" spans="1:4" s="136" customFormat="1" ht="20.25" x14ac:dyDescent="0.2">
      <c r="A2762" s="159">
        <v>411100</v>
      </c>
      <c r="B2762" s="160" t="s">
        <v>46</v>
      </c>
      <c r="C2762" s="152">
        <f>850000+42500+1300</f>
        <v>893800</v>
      </c>
      <c r="D2762" s="167">
        <v>0</v>
      </c>
    </row>
    <row r="2763" spans="1:4" s="136" customFormat="1" ht="20.25" x14ac:dyDescent="0.2">
      <c r="A2763" s="159">
        <v>411200</v>
      </c>
      <c r="B2763" s="160" t="s">
        <v>47</v>
      </c>
      <c r="C2763" s="152">
        <v>37000</v>
      </c>
      <c r="D2763" s="167">
        <v>0</v>
      </c>
    </row>
    <row r="2764" spans="1:4" s="136" customFormat="1" ht="40.5" x14ac:dyDescent="0.2">
      <c r="A2764" s="159">
        <v>411300</v>
      </c>
      <c r="B2764" s="160" t="s">
        <v>48</v>
      </c>
      <c r="C2764" s="152">
        <v>29800</v>
      </c>
      <c r="D2764" s="167">
        <v>0</v>
      </c>
    </row>
    <row r="2765" spans="1:4" s="136" customFormat="1" ht="20.25" x14ac:dyDescent="0.2">
      <c r="A2765" s="159">
        <v>411400</v>
      </c>
      <c r="B2765" s="160" t="s">
        <v>49</v>
      </c>
      <c r="C2765" s="152">
        <v>14300</v>
      </c>
      <c r="D2765" s="167">
        <v>0</v>
      </c>
    </row>
    <row r="2766" spans="1:4" s="136" customFormat="1" ht="20.25" x14ac:dyDescent="0.2">
      <c r="A2766" s="175">
        <v>412000</v>
      </c>
      <c r="B2766" s="168" t="s">
        <v>50</v>
      </c>
      <c r="C2766" s="176">
        <f>SUM(C2767:C2776)</f>
        <v>249700</v>
      </c>
      <c r="D2766" s="176">
        <f>SUM(D2767:D2776)</f>
        <v>0</v>
      </c>
    </row>
    <row r="2767" spans="1:4" s="136" customFormat="1" ht="20.25" x14ac:dyDescent="0.2">
      <c r="A2767" s="159">
        <v>412200</v>
      </c>
      <c r="B2767" s="160" t="s">
        <v>52</v>
      </c>
      <c r="C2767" s="152">
        <v>135000</v>
      </c>
      <c r="D2767" s="167">
        <v>0</v>
      </c>
    </row>
    <row r="2768" spans="1:4" s="136" customFormat="1" ht="20.25" x14ac:dyDescent="0.2">
      <c r="A2768" s="159">
        <v>412300</v>
      </c>
      <c r="B2768" s="160" t="s">
        <v>53</v>
      </c>
      <c r="C2768" s="152">
        <v>26000</v>
      </c>
      <c r="D2768" s="167">
        <v>0</v>
      </c>
    </row>
    <row r="2769" spans="1:4" s="136" customFormat="1" ht="20.25" x14ac:dyDescent="0.2">
      <c r="A2769" s="159">
        <v>412500</v>
      </c>
      <c r="B2769" s="160" t="s">
        <v>57</v>
      </c>
      <c r="C2769" s="152">
        <v>7000</v>
      </c>
      <c r="D2769" s="167">
        <v>0</v>
      </c>
    </row>
    <row r="2770" spans="1:4" s="136" customFormat="1" ht="20.25" x14ac:dyDescent="0.2">
      <c r="A2770" s="159">
        <v>412600</v>
      </c>
      <c r="B2770" s="160" t="s">
        <v>58</v>
      </c>
      <c r="C2770" s="152">
        <v>3500</v>
      </c>
      <c r="D2770" s="167">
        <v>0</v>
      </c>
    </row>
    <row r="2771" spans="1:4" s="136" customFormat="1" ht="20.25" x14ac:dyDescent="0.2">
      <c r="A2771" s="159">
        <v>412700</v>
      </c>
      <c r="B2771" s="160" t="s">
        <v>60</v>
      </c>
      <c r="C2771" s="152">
        <v>70000</v>
      </c>
      <c r="D2771" s="167">
        <v>0</v>
      </c>
    </row>
    <row r="2772" spans="1:4" s="136" customFormat="1" ht="20.25" x14ac:dyDescent="0.2">
      <c r="A2772" s="159">
        <v>412900</v>
      </c>
      <c r="B2772" s="169" t="s">
        <v>75</v>
      </c>
      <c r="C2772" s="152">
        <v>1999.9999999999998</v>
      </c>
      <c r="D2772" s="167">
        <v>0</v>
      </c>
    </row>
    <row r="2773" spans="1:4" s="136" customFormat="1" ht="20.25" x14ac:dyDescent="0.2">
      <c r="A2773" s="159">
        <v>412900</v>
      </c>
      <c r="B2773" s="169" t="s">
        <v>76</v>
      </c>
      <c r="C2773" s="152">
        <v>400</v>
      </c>
      <c r="D2773" s="167">
        <v>0</v>
      </c>
    </row>
    <row r="2774" spans="1:4" s="136" customFormat="1" ht="20.25" x14ac:dyDescent="0.2">
      <c r="A2774" s="159">
        <v>412900</v>
      </c>
      <c r="B2774" s="169" t="s">
        <v>77</v>
      </c>
      <c r="C2774" s="152">
        <v>2500</v>
      </c>
      <c r="D2774" s="167">
        <v>0</v>
      </c>
    </row>
    <row r="2775" spans="1:4" s="136" customFormat="1" ht="20.25" x14ac:dyDescent="0.2">
      <c r="A2775" s="159">
        <v>412900</v>
      </c>
      <c r="B2775" s="169" t="s">
        <v>78</v>
      </c>
      <c r="C2775" s="152">
        <v>1800</v>
      </c>
      <c r="D2775" s="167">
        <v>0</v>
      </c>
    </row>
    <row r="2776" spans="1:4" s="136" customFormat="1" ht="20.25" x14ac:dyDescent="0.2">
      <c r="A2776" s="159">
        <v>412900</v>
      </c>
      <c r="B2776" s="169" t="s">
        <v>80</v>
      </c>
      <c r="C2776" s="152">
        <v>1500</v>
      </c>
      <c r="D2776" s="167">
        <v>0</v>
      </c>
    </row>
    <row r="2777" spans="1:4" s="177" customFormat="1" ht="20.25" x14ac:dyDescent="0.2">
      <c r="A2777" s="175">
        <v>510000</v>
      </c>
      <c r="B2777" s="168" t="s">
        <v>243</v>
      </c>
      <c r="C2777" s="176">
        <f>C2778+0</f>
        <v>5000</v>
      </c>
      <c r="D2777" s="176">
        <f>D2778+0</f>
        <v>0</v>
      </c>
    </row>
    <row r="2778" spans="1:4" s="177" customFormat="1" ht="20.25" x14ac:dyDescent="0.2">
      <c r="A2778" s="175">
        <v>511000</v>
      </c>
      <c r="B2778" s="168" t="s">
        <v>244</v>
      </c>
      <c r="C2778" s="176">
        <f>SUM(C2779:C2779)</f>
        <v>5000</v>
      </c>
      <c r="D2778" s="176">
        <f>SUM(D2779:D2779)</f>
        <v>0</v>
      </c>
    </row>
    <row r="2779" spans="1:4" s="136" customFormat="1" ht="20.25" x14ac:dyDescent="0.2">
      <c r="A2779" s="159">
        <v>511300</v>
      </c>
      <c r="B2779" s="160" t="s">
        <v>247</v>
      </c>
      <c r="C2779" s="152">
        <v>5000</v>
      </c>
      <c r="D2779" s="167">
        <v>0</v>
      </c>
    </row>
    <row r="2780" spans="1:4" s="177" customFormat="1" ht="20.25" x14ac:dyDescent="0.2">
      <c r="A2780" s="175">
        <v>630000</v>
      </c>
      <c r="B2780" s="168" t="s">
        <v>277</v>
      </c>
      <c r="C2780" s="176">
        <f>C2781+C2783</f>
        <v>18000</v>
      </c>
      <c r="D2780" s="176">
        <f>D2781+D2783</f>
        <v>263000</v>
      </c>
    </row>
    <row r="2781" spans="1:4" s="177" customFormat="1" ht="20.25" x14ac:dyDescent="0.2">
      <c r="A2781" s="175">
        <v>631000</v>
      </c>
      <c r="B2781" s="168" t="s">
        <v>278</v>
      </c>
      <c r="C2781" s="176">
        <f>0</f>
        <v>0</v>
      </c>
      <c r="D2781" s="176">
        <f>D2782+0</f>
        <v>263000</v>
      </c>
    </row>
    <row r="2782" spans="1:4" s="136" customFormat="1" ht="20.25" x14ac:dyDescent="0.2">
      <c r="A2782" s="179">
        <v>631200</v>
      </c>
      <c r="B2782" s="160" t="s">
        <v>280</v>
      </c>
      <c r="C2782" s="152">
        <v>0</v>
      </c>
      <c r="D2782" s="152">
        <v>263000</v>
      </c>
    </row>
    <row r="2783" spans="1:4" s="177" customFormat="1" ht="20.25" x14ac:dyDescent="0.2">
      <c r="A2783" s="175">
        <v>638000</v>
      </c>
      <c r="B2783" s="168" t="s">
        <v>284</v>
      </c>
      <c r="C2783" s="176">
        <f t="shared" ref="C2783" si="545">C2784</f>
        <v>18000</v>
      </c>
      <c r="D2783" s="176">
        <f t="shared" ref="D2783" si="546">D2784</f>
        <v>0</v>
      </c>
    </row>
    <row r="2784" spans="1:4" s="136" customFormat="1" ht="20.25" x14ac:dyDescent="0.2">
      <c r="A2784" s="159">
        <v>638100</v>
      </c>
      <c r="B2784" s="160" t="s">
        <v>285</v>
      </c>
      <c r="C2784" s="152">
        <v>18000</v>
      </c>
      <c r="D2784" s="167">
        <v>0</v>
      </c>
    </row>
    <row r="2785" spans="1:4" s="136" customFormat="1" ht="20.25" x14ac:dyDescent="0.2">
      <c r="A2785" s="181"/>
      <c r="B2785" s="172" t="s">
        <v>294</v>
      </c>
      <c r="C2785" s="178">
        <f>C2760+C2777+C2780</f>
        <v>1247600</v>
      </c>
      <c r="D2785" s="178">
        <f>D2760+D2777+D2780</f>
        <v>263000</v>
      </c>
    </row>
    <row r="2786" spans="1:4" s="136" customFormat="1" ht="20.25" x14ac:dyDescent="0.2">
      <c r="A2786" s="182"/>
      <c r="B2786" s="154"/>
      <c r="C2786" s="158"/>
      <c r="D2786" s="158"/>
    </row>
    <row r="2787" spans="1:4" s="136" customFormat="1" ht="20.25" x14ac:dyDescent="0.2">
      <c r="A2787" s="157"/>
      <c r="B2787" s="154"/>
      <c r="C2787" s="152"/>
      <c r="D2787" s="152"/>
    </row>
    <row r="2788" spans="1:4" s="136" customFormat="1" ht="20.25" x14ac:dyDescent="0.2">
      <c r="A2788" s="159" t="s">
        <v>450</v>
      </c>
      <c r="B2788" s="168"/>
      <c r="C2788" s="152"/>
      <c r="D2788" s="152"/>
    </row>
    <row r="2789" spans="1:4" s="136" customFormat="1" ht="20.25" x14ac:dyDescent="0.2">
      <c r="A2789" s="159" t="s">
        <v>377</v>
      </c>
      <c r="B2789" s="168"/>
      <c r="C2789" s="152"/>
      <c r="D2789" s="152"/>
    </row>
    <row r="2790" spans="1:4" s="136" customFormat="1" ht="20.25" x14ac:dyDescent="0.2">
      <c r="A2790" s="159" t="s">
        <v>451</v>
      </c>
      <c r="B2790" s="168"/>
      <c r="C2790" s="152"/>
      <c r="D2790" s="152"/>
    </row>
    <row r="2791" spans="1:4" s="136" customFormat="1" ht="20.25" x14ac:dyDescent="0.2">
      <c r="A2791" s="159" t="s">
        <v>293</v>
      </c>
      <c r="B2791" s="168"/>
      <c r="C2791" s="152"/>
      <c r="D2791" s="152"/>
    </row>
    <row r="2792" spans="1:4" s="136" customFormat="1" ht="20.25" x14ac:dyDescent="0.2">
      <c r="A2792" s="159"/>
      <c r="B2792" s="161"/>
      <c r="C2792" s="158"/>
      <c r="D2792" s="158"/>
    </row>
    <row r="2793" spans="1:4" s="136" customFormat="1" ht="20.25" x14ac:dyDescent="0.2">
      <c r="A2793" s="175">
        <v>410000</v>
      </c>
      <c r="B2793" s="163" t="s">
        <v>44</v>
      </c>
      <c r="C2793" s="176">
        <f t="shared" ref="C2793" si="547">C2794+C2799</f>
        <v>1403200</v>
      </c>
      <c r="D2793" s="176">
        <f>D2794+D2799</f>
        <v>0</v>
      </c>
    </row>
    <row r="2794" spans="1:4" s="136" customFormat="1" ht="20.25" x14ac:dyDescent="0.2">
      <c r="A2794" s="175">
        <v>411000</v>
      </c>
      <c r="B2794" s="163" t="s">
        <v>45</v>
      </c>
      <c r="C2794" s="176">
        <f t="shared" ref="C2794" si="548">SUM(C2795:C2798)</f>
        <v>1206100</v>
      </c>
      <c r="D2794" s="176">
        <f>SUM(D2795:D2798)</f>
        <v>0</v>
      </c>
    </row>
    <row r="2795" spans="1:4" s="136" customFormat="1" ht="20.25" x14ac:dyDescent="0.2">
      <c r="A2795" s="159">
        <v>411100</v>
      </c>
      <c r="B2795" s="160" t="s">
        <v>46</v>
      </c>
      <c r="C2795" s="152">
        <f>1100000+50500</f>
        <v>1150500</v>
      </c>
      <c r="D2795" s="167">
        <v>0</v>
      </c>
    </row>
    <row r="2796" spans="1:4" s="136" customFormat="1" ht="20.25" x14ac:dyDescent="0.2">
      <c r="A2796" s="159">
        <v>411200</v>
      </c>
      <c r="B2796" s="160" t="s">
        <v>47</v>
      </c>
      <c r="C2796" s="152">
        <v>52000</v>
      </c>
      <c r="D2796" s="167">
        <v>0</v>
      </c>
    </row>
    <row r="2797" spans="1:4" s="136" customFormat="1" ht="40.5" x14ac:dyDescent="0.2">
      <c r="A2797" s="159">
        <v>411300</v>
      </c>
      <c r="B2797" s="160" t="s">
        <v>48</v>
      </c>
      <c r="C2797" s="152">
        <v>3600</v>
      </c>
      <c r="D2797" s="167">
        <v>0</v>
      </c>
    </row>
    <row r="2798" spans="1:4" s="136" customFormat="1" ht="20.25" x14ac:dyDescent="0.2">
      <c r="A2798" s="159">
        <v>411400</v>
      </c>
      <c r="B2798" s="160" t="s">
        <v>49</v>
      </c>
      <c r="C2798" s="152">
        <v>0</v>
      </c>
      <c r="D2798" s="167">
        <v>0</v>
      </c>
    </row>
    <row r="2799" spans="1:4" s="136" customFormat="1" ht="20.25" x14ac:dyDescent="0.2">
      <c r="A2799" s="175">
        <v>412000</v>
      </c>
      <c r="B2799" s="168" t="s">
        <v>50</v>
      </c>
      <c r="C2799" s="176">
        <f>SUM(C2800:C2808)</f>
        <v>197100</v>
      </c>
      <c r="D2799" s="176">
        <f>SUM(D2800:D2808)</f>
        <v>0</v>
      </c>
    </row>
    <row r="2800" spans="1:4" s="136" customFormat="1" ht="20.25" x14ac:dyDescent="0.2">
      <c r="A2800" s="159">
        <v>412200</v>
      </c>
      <c r="B2800" s="160" t="s">
        <v>52</v>
      </c>
      <c r="C2800" s="152">
        <v>115000</v>
      </c>
      <c r="D2800" s="167">
        <v>0</v>
      </c>
    </row>
    <row r="2801" spans="1:4" s="136" customFormat="1" ht="20.25" x14ac:dyDescent="0.2">
      <c r="A2801" s="159">
        <v>412300</v>
      </c>
      <c r="B2801" s="160" t="s">
        <v>53</v>
      </c>
      <c r="C2801" s="152">
        <v>20000</v>
      </c>
      <c r="D2801" s="167">
        <v>0</v>
      </c>
    </row>
    <row r="2802" spans="1:4" s="136" customFormat="1" ht="20.25" x14ac:dyDescent="0.2">
      <c r="A2802" s="159">
        <v>412500</v>
      </c>
      <c r="B2802" s="160" t="s">
        <v>57</v>
      </c>
      <c r="C2802" s="152">
        <v>2500</v>
      </c>
      <c r="D2802" s="167">
        <v>0</v>
      </c>
    </row>
    <row r="2803" spans="1:4" s="136" customFormat="1" ht="20.25" x14ac:dyDescent="0.2">
      <c r="A2803" s="159">
        <v>412600</v>
      </c>
      <c r="B2803" s="160" t="s">
        <v>58</v>
      </c>
      <c r="C2803" s="152">
        <v>1500</v>
      </c>
      <c r="D2803" s="167">
        <v>0</v>
      </c>
    </row>
    <row r="2804" spans="1:4" s="136" customFormat="1" ht="20.25" x14ac:dyDescent="0.2">
      <c r="A2804" s="159">
        <v>412700</v>
      </c>
      <c r="B2804" s="160" t="s">
        <v>60</v>
      </c>
      <c r="C2804" s="152">
        <v>55000</v>
      </c>
      <c r="D2804" s="167">
        <v>0</v>
      </c>
    </row>
    <row r="2805" spans="1:4" s="136" customFormat="1" ht="20.25" x14ac:dyDescent="0.2">
      <c r="A2805" s="159">
        <v>412900</v>
      </c>
      <c r="B2805" s="169" t="s">
        <v>74</v>
      </c>
      <c r="C2805" s="152">
        <v>400</v>
      </c>
      <c r="D2805" s="167">
        <v>0</v>
      </c>
    </row>
    <row r="2806" spans="1:4" s="136" customFormat="1" ht="20.25" x14ac:dyDescent="0.2">
      <c r="A2806" s="159">
        <v>412900</v>
      </c>
      <c r="B2806" s="169" t="s">
        <v>77</v>
      </c>
      <c r="C2806" s="152">
        <v>300</v>
      </c>
      <c r="D2806" s="167">
        <v>0</v>
      </c>
    </row>
    <row r="2807" spans="1:4" s="136" customFormat="1" ht="20.25" x14ac:dyDescent="0.2">
      <c r="A2807" s="159">
        <v>412900</v>
      </c>
      <c r="B2807" s="169" t="s">
        <v>78</v>
      </c>
      <c r="C2807" s="152">
        <v>2400</v>
      </c>
      <c r="D2807" s="167">
        <v>0</v>
      </c>
    </row>
    <row r="2808" spans="1:4" s="136" customFormat="1" ht="20.25" x14ac:dyDescent="0.2">
      <c r="A2808" s="159">
        <v>412900</v>
      </c>
      <c r="B2808" s="169" t="s">
        <v>80</v>
      </c>
      <c r="C2808" s="152">
        <v>0</v>
      </c>
      <c r="D2808" s="167">
        <v>0</v>
      </c>
    </row>
    <row r="2809" spans="1:4" s="177" customFormat="1" ht="20.25" x14ac:dyDescent="0.2">
      <c r="A2809" s="175">
        <v>510000</v>
      </c>
      <c r="B2809" s="168" t="s">
        <v>243</v>
      </c>
      <c r="C2809" s="176">
        <f>C2810+0</f>
        <v>10000</v>
      </c>
      <c r="D2809" s="176">
        <f t="shared" ref="D2809" si="549">D2810</f>
        <v>0</v>
      </c>
    </row>
    <row r="2810" spans="1:4" s="177" customFormat="1" ht="20.25" x14ac:dyDescent="0.2">
      <c r="A2810" s="175">
        <v>511000</v>
      </c>
      <c r="B2810" s="168" t="s">
        <v>244</v>
      </c>
      <c r="C2810" s="176">
        <f>SUM(C2811:C2811)</f>
        <v>10000</v>
      </c>
      <c r="D2810" s="176">
        <f>SUM(D2811:D2811)</f>
        <v>0</v>
      </c>
    </row>
    <row r="2811" spans="1:4" s="136" customFormat="1" ht="20.25" x14ac:dyDescent="0.2">
      <c r="A2811" s="159">
        <v>511300</v>
      </c>
      <c r="B2811" s="160" t="s">
        <v>247</v>
      </c>
      <c r="C2811" s="152">
        <v>10000</v>
      </c>
      <c r="D2811" s="167">
        <v>0</v>
      </c>
    </row>
    <row r="2812" spans="1:4" s="177" customFormat="1" ht="20.25" x14ac:dyDescent="0.2">
      <c r="A2812" s="175">
        <v>630000</v>
      </c>
      <c r="B2812" s="168" t="s">
        <v>277</v>
      </c>
      <c r="C2812" s="176">
        <f>C2813+C2815</f>
        <v>0</v>
      </c>
      <c r="D2812" s="176">
        <f>D2813+D2815</f>
        <v>300000</v>
      </c>
    </row>
    <row r="2813" spans="1:4" s="177" customFormat="1" ht="20.25" x14ac:dyDescent="0.2">
      <c r="A2813" s="175">
        <v>631000</v>
      </c>
      <c r="B2813" s="168" t="s">
        <v>278</v>
      </c>
      <c r="C2813" s="176">
        <f>0+C2814</f>
        <v>0</v>
      </c>
      <c r="D2813" s="176">
        <f>0+D2814</f>
        <v>300000</v>
      </c>
    </row>
    <row r="2814" spans="1:4" s="136" customFormat="1" ht="20.25" x14ac:dyDescent="0.2">
      <c r="A2814" s="179">
        <v>631200</v>
      </c>
      <c r="B2814" s="160" t="s">
        <v>280</v>
      </c>
      <c r="C2814" s="152">
        <v>0</v>
      </c>
      <c r="D2814" s="152">
        <v>300000</v>
      </c>
    </row>
    <row r="2815" spans="1:4" s="177" customFormat="1" ht="20.25" x14ac:dyDescent="0.2">
      <c r="A2815" s="175">
        <v>638000</v>
      </c>
      <c r="B2815" s="168" t="s">
        <v>284</v>
      </c>
      <c r="C2815" s="176">
        <f t="shared" ref="C2815" si="550">C2816</f>
        <v>0</v>
      </c>
      <c r="D2815" s="176">
        <f t="shared" ref="D2815" si="551">D2816</f>
        <v>0</v>
      </c>
    </row>
    <row r="2816" spans="1:4" s="136" customFormat="1" ht="20.25" x14ac:dyDescent="0.2">
      <c r="A2816" s="159">
        <v>638100</v>
      </c>
      <c r="B2816" s="160" t="s">
        <v>285</v>
      </c>
      <c r="C2816" s="152">
        <v>0</v>
      </c>
      <c r="D2816" s="167">
        <v>0</v>
      </c>
    </row>
    <row r="2817" spans="1:4" s="136" customFormat="1" ht="20.25" x14ac:dyDescent="0.2">
      <c r="A2817" s="181"/>
      <c r="B2817" s="172" t="s">
        <v>294</v>
      </c>
      <c r="C2817" s="178">
        <f>C2793+C2809+C2812</f>
        <v>1413200</v>
      </c>
      <c r="D2817" s="178">
        <f>D2793+D2809+D2812</f>
        <v>300000</v>
      </c>
    </row>
    <row r="2818" spans="1:4" s="136" customFormat="1" ht="20.25" x14ac:dyDescent="0.2">
      <c r="A2818" s="182"/>
      <c r="B2818" s="154"/>
      <c r="C2818" s="158"/>
      <c r="D2818" s="158"/>
    </row>
    <row r="2819" spans="1:4" s="136" customFormat="1" ht="20.25" x14ac:dyDescent="0.2">
      <c r="A2819" s="157"/>
      <c r="B2819" s="154"/>
      <c r="C2819" s="152"/>
      <c r="D2819" s="152"/>
    </row>
    <row r="2820" spans="1:4" s="136" customFormat="1" ht="20.25" x14ac:dyDescent="0.2">
      <c r="A2820" s="159" t="s">
        <v>452</v>
      </c>
      <c r="B2820" s="168"/>
      <c r="C2820" s="152"/>
      <c r="D2820" s="152"/>
    </row>
    <row r="2821" spans="1:4" s="136" customFormat="1" ht="20.25" x14ac:dyDescent="0.2">
      <c r="A2821" s="159" t="s">
        <v>377</v>
      </c>
      <c r="B2821" s="168"/>
      <c r="C2821" s="152"/>
      <c r="D2821" s="152"/>
    </row>
    <row r="2822" spans="1:4" s="136" customFormat="1" ht="20.25" x14ac:dyDescent="0.2">
      <c r="A2822" s="159" t="s">
        <v>453</v>
      </c>
      <c r="B2822" s="168"/>
      <c r="C2822" s="152"/>
      <c r="D2822" s="152"/>
    </row>
    <row r="2823" spans="1:4" s="136" customFormat="1" ht="20.25" x14ac:dyDescent="0.2">
      <c r="A2823" s="159" t="s">
        <v>293</v>
      </c>
      <c r="B2823" s="168"/>
      <c r="C2823" s="152"/>
      <c r="D2823" s="152"/>
    </row>
    <row r="2824" spans="1:4" s="136" customFormat="1" ht="20.25" x14ac:dyDescent="0.2">
      <c r="A2824" s="159"/>
      <c r="B2824" s="161"/>
      <c r="C2824" s="158"/>
      <c r="D2824" s="158"/>
    </row>
    <row r="2825" spans="1:4" s="136" customFormat="1" ht="20.25" x14ac:dyDescent="0.2">
      <c r="A2825" s="175">
        <v>410000</v>
      </c>
      <c r="B2825" s="163" t="s">
        <v>44</v>
      </c>
      <c r="C2825" s="176">
        <f t="shared" ref="C2825" si="552">C2826+C2831</f>
        <v>1530100</v>
      </c>
      <c r="D2825" s="176">
        <f>D2826+D2831</f>
        <v>0</v>
      </c>
    </row>
    <row r="2826" spans="1:4" s="136" customFormat="1" ht="20.25" x14ac:dyDescent="0.2">
      <c r="A2826" s="175">
        <v>411000</v>
      </c>
      <c r="B2826" s="163" t="s">
        <v>45</v>
      </c>
      <c r="C2826" s="176">
        <f t="shared" ref="C2826" si="553">SUM(C2827:C2830)</f>
        <v>1276100</v>
      </c>
      <c r="D2826" s="176">
        <f>SUM(D2827:D2830)</f>
        <v>0</v>
      </c>
    </row>
    <row r="2827" spans="1:4" s="136" customFormat="1" ht="20.25" x14ac:dyDescent="0.2">
      <c r="A2827" s="159">
        <v>411100</v>
      </c>
      <c r="B2827" s="160" t="s">
        <v>46</v>
      </c>
      <c r="C2827" s="152">
        <f>1145000+50500+2800</f>
        <v>1198300</v>
      </c>
      <c r="D2827" s="167">
        <v>0</v>
      </c>
    </row>
    <row r="2828" spans="1:4" s="136" customFormat="1" ht="20.25" x14ac:dyDescent="0.2">
      <c r="A2828" s="159">
        <v>411200</v>
      </c>
      <c r="B2828" s="160" t="s">
        <v>47</v>
      </c>
      <c r="C2828" s="152">
        <v>58000</v>
      </c>
      <c r="D2828" s="167">
        <v>0</v>
      </c>
    </row>
    <row r="2829" spans="1:4" s="136" customFormat="1" ht="40.5" x14ac:dyDescent="0.2">
      <c r="A2829" s="159">
        <v>411300</v>
      </c>
      <c r="B2829" s="160" t="s">
        <v>48</v>
      </c>
      <c r="C2829" s="152">
        <v>10100</v>
      </c>
      <c r="D2829" s="167">
        <v>0</v>
      </c>
    </row>
    <row r="2830" spans="1:4" s="136" customFormat="1" ht="20.25" x14ac:dyDescent="0.2">
      <c r="A2830" s="159">
        <v>411400</v>
      </c>
      <c r="B2830" s="160" t="s">
        <v>49</v>
      </c>
      <c r="C2830" s="152">
        <v>9700</v>
      </c>
      <c r="D2830" s="167">
        <v>0</v>
      </c>
    </row>
    <row r="2831" spans="1:4" s="136" customFormat="1" ht="20.25" x14ac:dyDescent="0.2">
      <c r="A2831" s="175">
        <v>412000</v>
      </c>
      <c r="B2831" s="168" t="s">
        <v>50</v>
      </c>
      <c r="C2831" s="176">
        <f>SUM(C2832:C2840)</f>
        <v>254000</v>
      </c>
      <c r="D2831" s="176">
        <f>SUM(D2832:D2840)</f>
        <v>0</v>
      </c>
    </row>
    <row r="2832" spans="1:4" s="136" customFormat="1" ht="20.25" x14ac:dyDescent="0.2">
      <c r="A2832" s="159">
        <v>412200</v>
      </c>
      <c r="B2832" s="160" t="s">
        <v>52</v>
      </c>
      <c r="C2832" s="152">
        <v>137000</v>
      </c>
      <c r="D2832" s="167">
        <v>0</v>
      </c>
    </row>
    <row r="2833" spans="1:4" s="136" customFormat="1" ht="20.25" x14ac:dyDescent="0.2">
      <c r="A2833" s="159">
        <v>412300</v>
      </c>
      <c r="B2833" s="160" t="s">
        <v>53</v>
      </c>
      <c r="C2833" s="152">
        <v>25000</v>
      </c>
      <c r="D2833" s="167">
        <v>0</v>
      </c>
    </row>
    <row r="2834" spans="1:4" s="136" customFormat="1" ht="20.25" x14ac:dyDescent="0.2">
      <c r="A2834" s="159">
        <v>412500</v>
      </c>
      <c r="B2834" s="160" t="s">
        <v>57</v>
      </c>
      <c r="C2834" s="152">
        <v>3999.9999999999995</v>
      </c>
      <c r="D2834" s="167">
        <v>0</v>
      </c>
    </row>
    <row r="2835" spans="1:4" s="136" customFormat="1" ht="20.25" x14ac:dyDescent="0.2">
      <c r="A2835" s="159">
        <v>412600</v>
      </c>
      <c r="B2835" s="160" t="s">
        <v>58</v>
      </c>
      <c r="C2835" s="152">
        <v>6000</v>
      </c>
      <c r="D2835" s="167">
        <v>0</v>
      </c>
    </row>
    <row r="2836" spans="1:4" s="136" customFormat="1" ht="20.25" x14ac:dyDescent="0.2">
      <c r="A2836" s="159">
        <v>412700</v>
      </c>
      <c r="B2836" s="160" t="s">
        <v>60</v>
      </c>
      <c r="C2836" s="152">
        <v>75000</v>
      </c>
      <c r="D2836" s="167">
        <v>0</v>
      </c>
    </row>
    <row r="2837" spans="1:4" s="136" customFormat="1" ht="20.25" x14ac:dyDescent="0.2">
      <c r="A2837" s="159">
        <v>412900</v>
      </c>
      <c r="B2837" s="160" t="s">
        <v>74</v>
      </c>
      <c r="C2837" s="152">
        <v>1000</v>
      </c>
      <c r="D2837" s="167">
        <v>0</v>
      </c>
    </row>
    <row r="2838" spans="1:4" s="136" customFormat="1" ht="20.25" x14ac:dyDescent="0.2">
      <c r="A2838" s="159">
        <v>412900</v>
      </c>
      <c r="B2838" s="160" t="s">
        <v>77</v>
      </c>
      <c r="C2838" s="152">
        <v>1000</v>
      </c>
      <c r="D2838" s="167">
        <v>0</v>
      </c>
    </row>
    <row r="2839" spans="1:4" s="136" customFormat="1" ht="20.25" x14ac:dyDescent="0.2">
      <c r="A2839" s="159">
        <v>412900</v>
      </c>
      <c r="B2839" s="169" t="s">
        <v>78</v>
      </c>
      <c r="C2839" s="152">
        <v>3000</v>
      </c>
      <c r="D2839" s="167">
        <v>0</v>
      </c>
    </row>
    <row r="2840" spans="1:4" s="136" customFormat="1" ht="20.25" x14ac:dyDescent="0.2">
      <c r="A2840" s="159">
        <v>412900</v>
      </c>
      <c r="B2840" s="169" t="s">
        <v>80</v>
      </c>
      <c r="C2840" s="152">
        <v>2000</v>
      </c>
      <c r="D2840" s="167">
        <v>0</v>
      </c>
    </row>
    <row r="2841" spans="1:4" s="177" customFormat="1" ht="20.25" x14ac:dyDescent="0.2">
      <c r="A2841" s="175">
        <v>510000</v>
      </c>
      <c r="B2841" s="168" t="s">
        <v>243</v>
      </c>
      <c r="C2841" s="176">
        <f t="shared" ref="C2841" si="554">C2842</f>
        <v>10000</v>
      </c>
      <c r="D2841" s="176">
        <f t="shared" ref="D2841" si="555">D2842</f>
        <v>0</v>
      </c>
    </row>
    <row r="2842" spans="1:4" s="177" customFormat="1" ht="20.25" x14ac:dyDescent="0.2">
      <c r="A2842" s="175">
        <v>511000</v>
      </c>
      <c r="B2842" s="168" t="s">
        <v>244</v>
      </c>
      <c r="C2842" s="176">
        <f t="shared" ref="C2842" si="556">C2844+C2843</f>
        <v>10000</v>
      </c>
      <c r="D2842" s="176">
        <f>D2844+D2843</f>
        <v>0</v>
      </c>
    </row>
    <row r="2843" spans="1:4" s="136" customFormat="1" ht="20.25" x14ac:dyDescent="0.2">
      <c r="A2843" s="159">
        <v>511200</v>
      </c>
      <c r="B2843" s="160" t="s">
        <v>246</v>
      </c>
      <c r="C2843" s="152">
        <v>0</v>
      </c>
      <c r="D2843" s="167">
        <v>0</v>
      </c>
    </row>
    <row r="2844" spans="1:4" s="136" customFormat="1" ht="20.25" x14ac:dyDescent="0.2">
      <c r="A2844" s="159">
        <v>511300</v>
      </c>
      <c r="B2844" s="160" t="s">
        <v>247</v>
      </c>
      <c r="C2844" s="152">
        <v>10000</v>
      </c>
      <c r="D2844" s="167">
        <v>0</v>
      </c>
    </row>
    <row r="2845" spans="1:4" s="177" customFormat="1" ht="20.25" x14ac:dyDescent="0.2">
      <c r="A2845" s="175">
        <v>630000</v>
      </c>
      <c r="B2845" s="168" t="s">
        <v>277</v>
      </c>
      <c r="C2845" s="176">
        <f>C2846+C2848</f>
        <v>42000</v>
      </c>
      <c r="D2845" s="176">
        <f>D2846+D2848</f>
        <v>900000</v>
      </c>
    </row>
    <row r="2846" spans="1:4" s="177" customFormat="1" ht="20.25" x14ac:dyDescent="0.2">
      <c r="A2846" s="175">
        <v>631000</v>
      </c>
      <c r="B2846" s="168" t="s">
        <v>278</v>
      </c>
      <c r="C2846" s="176">
        <f>0+C2847</f>
        <v>0</v>
      </c>
      <c r="D2846" s="176">
        <f>0+D2847</f>
        <v>900000</v>
      </c>
    </row>
    <row r="2847" spans="1:4" s="136" customFormat="1" ht="20.25" x14ac:dyDescent="0.2">
      <c r="A2847" s="179">
        <v>631200</v>
      </c>
      <c r="B2847" s="160" t="s">
        <v>280</v>
      </c>
      <c r="C2847" s="152">
        <v>0</v>
      </c>
      <c r="D2847" s="152">
        <v>900000</v>
      </c>
    </row>
    <row r="2848" spans="1:4" s="177" customFormat="1" ht="20.25" x14ac:dyDescent="0.2">
      <c r="A2848" s="175">
        <v>638000</v>
      </c>
      <c r="B2848" s="168" t="s">
        <v>284</v>
      </c>
      <c r="C2848" s="176">
        <f t="shared" ref="C2848" si="557">C2849</f>
        <v>42000</v>
      </c>
      <c r="D2848" s="176">
        <f t="shared" ref="D2848" si="558">D2849</f>
        <v>0</v>
      </c>
    </row>
    <row r="2849" spans="1:4" s="136" customFormat="1" ht="20.25" x14ac:dyDescent="0.2">
      <c r="A2849" s="159">
        <v>638100</v>
      </c>
      <c r="B2849" s="160" t="s">
        <v>285</v>
      </c>
      <c r="C2849" s="152">
        <v>42000</v>
      </c>
      <c r="D2849" s="167">
        <v>0</v>
      </c>
    </row>
    <row r="2850" spans="1:4" s="136" customFormat="1" ht="20.25" x14ac:dyDescent="0.2">
      <c r="A2850" s="181"/>
      <c r="B2850" s="172" t="s">
        <v>294</v>
      </c>
      <c r="C2850" s="178">
        <f>C2825+C2841+C2845</f>
        <v>1582100</v>
      </c>
      <c r="D2850" s="178">
        <f>D2825+D2841+D2845</f>
        <v>900000</v>
      </c>
    </row>
    <row r="2851" spans="1:4" s="136" customFormat="1" ht="20.25" x14ac:dyDescent="0.2">
      <c r="A2851" s="182"/>
      <c r="B2851" s="154"/>
      <c r="C2851" s="158"/>
      <c r="D2851" s="158"/>
    </row>
    <row r="2852" spans="1:4" s="136" customFormat="1" ht="20.25" x14ac:dyDescent="0.2">
      <c r="A2852" s="157"/>
      <c r="B2852" s="154"/>
      <c r="C2852" s="152"/>
      <c r="D2852" s="152"/>
    </row>
    <row r="2853" spans="1:4" s="136" customFormat="1" ht="20.25" x14ac:dyDescent="0.2">
      <c r="A2853" s="159" t="s">
        <v>454</v>
      </c>
      <c r="B2853" s="168"/>
      <c r="C2853" s="152"/>
      <c r="D2853" s="152"/>
    </row>
    <row r="2854" spans="1:4" s="136" customFormat="1" ht="20.25" x14ac:dyDescent="0.2">
      <c r="A2854" s="159" t="s">
        <v>377</v>
      </c>
      <c r="B2854" s="168"/>
      <c r="C2854" s="152"/>
      <c r="D2854" s="152"/>
    </row>
    <row r="2855" spans="1:4" s="136" customFormat="1" ht="20.25" x14ac:dyDescent="0.2">
      <c r="A2855" s="159" t="s">
        <v>455</v>
      </c>
      <c r="B2855" s="168"/>
      <c r="C2855" s="152"/>
      <c r="D2855" s="152"/>
    </row>
    <row r="2856" spans="1:4" s="136" customFormat="1" ht="20.25" x14ac:dyDescent="0.2">
      <c r="A2856" s="159" t="s">
        <v>293</v>
      </c>
      <c r="B2856" s="168"/>
      <c r="C2856" s="152"/>
      <c r="D2856" s="152"/>
    </row>
    <row r="2857" spans="1:4" s="136" customFormat="1" ht="20.25" x14ac:dyDescent="0.2">
      <c r="A2857" s="159"/>
      <c r="B2857" s="161"/>
      <c r="C2857" s="158"/>
      <c r="D2857" s="158"/>
    </row>
    <row r="2858" spans="1:4" s="136" customFormat="1" ht="20.25" x14ac:dyDescent="0.2">
      <c r="A2858" s="175">
        <v>410000</v>
      </c>
      <c r="B2858" s="163" t="s">
        <v>44</v>
      </c>
      <c r="C2858" s="176">
        <f t="shared" ref="C2858" si="559">C2859+C2864</f>
        <v>3091100</v>
      </c>
      <c r="D2858" s="176">
        <f>D2859+D2864</f>
        <v>0</v>
      </c>
    </row>
    <row r="2859" spans="1:4" s="136" customFormat="1" ht="20.25" x14ac:dyDescent="0.2">
      <c r="A2859" s="175">
        <v>411000</v>
      </c>
      <c r="B2859" s="163" t="s">
        <v>45</v>
      </c>
      <c r="C2859" s="176">
        <f t="shared" ref="C2859" si="560">SUM(C2860:C2863)</f>
        <v>2393300</v>
      </c>
      <c r="D2859" s="176">
        <f>SUM(D2860:D2863)</f>
        <v>0</v>
      </c>
    </row>
    <row r="2860" spans="1:4" s="136" customFormat="1" ht="20.25" x14ac:dyDescent="0.2">
      <c r="A2860" s="159">
        <v>411100</v>
      </c>
      <c r="B2860" s="160" t="s">
        <v>46</v>
      </c>
      <c r="C2860" s="152">
        <f>2090000+120100+3700</f>
        <v>2213800</v>
      </c>
      <c r="D2860" s="167">
        <v>0</v>
      </c>
    </row>
    <row r="2861" spans="1:4" s="136" customFormat="1" ht="20.25" x14ac:dyDescent="0.2">
      <c r="A2861" s="159">
        <v>411200</v>
      </c>
      <c r="B2861" s="160" t="s">
        <v>47</v>
      </c>
      <c r="C2861" s="152">
        <v>125000</v>
      </c>
      <c r="D2861" s="167">
        <v>0</v>
      </c>
    </row>
    <row r="2862" spans="1:4" s="136" customFormat="1" ht="40.5" x14ac:dyDescent="0.2">
      <c r="A2862" s="159">
        <v>411300</v>
      </c>
      <c r="B2862" s="160" t="s">
        <v>48</v>
      </c>
      <c r="C2862" s="152">
        <v>31500</v>
      </c>
      <c r="D2862" s="167">
        <v>0</v>
      </c>
    </row>
    <row r="2863" spans="1:4" s="136" customFormat="1" ht="20.25" x14ac:dyDescent="0.2">
      <c r="A2863" s="159">
        <v>411400</v>
      </c>
      <c r="B2863" s="160" t="s">
        <v>49</v>
      </c>
      <c r="C2863" s="152">
        <v>23000</v>
      </c>
      <c r="D2863" s="167">
        <v>0</v>
      </c>
    </row>
    <row r="2864" spans="1:4" s="136" customFormat="1" ht="20.25" x14ac:dyDescent="0.2">
      <c r="A2864" s="175">
        <v>412000</v>
      </c>
      <c r="B2864" s="168" t="s">
        <v>50</v>
      </c>
      <c r="C2864" s="176">
        <f>SUM(C2865:C2874)</f>
        <v>697800</v>
      </c>
      <c r="D2864" s="176">
        <f>SUM(D2865:D2874)</f>
        <v>0</v>
      </c>
    </row>
    <row r="2865" spans="1:4" s="136" customFormat="1" ht="20.25" x14ac:dyDescent="0.2">
      <c r="A2865" s="179">
        <v>412100</v>
      </c>
      <c r="B2865" s="160" t="s">
        <v>51</v>
      </c>
      <c r="C2865" s="152">
        <v>75300</v>
      </c>
      <c r="D2865" s="167">
        <v>0</v>
      </c>
    </row>
    <row r="2866" spans="1:4" s="136" customFormat="1" ht="20.25" x14ac:dyDescent="0.2">
      <c r="A2866" s="159">
        <v>412200</v>
      </c>
      <c r="B2866" s="160" t="s">
        <v>52</v>
      </c>
      <c r="C2866" s="152">
        <v>465000</v>
      </c>
      <c r="D2866" s="167">
        <v>0</v>
      </c>
    </row>
    <row r="2867" spans="1:4" s="136" customFormat="1" ht="20.25" x14ac:dyDescent="0.2">
      <c r="A2867" s="159">
        <v>412300</v>
      </c>
      <c r="B2867" s="160" t="s">
        <v>53</v>
      </c>
      <c r="C2867" s="152">
        <v>32000</v>
      </c>
      <c r="D2867" s="167">
        <v>0</v>
      </c>
    </row>
    <row r="2868" spans="1:4" s="136" customFormat="1" ht="20.25" x14ac:dyDescent="0.2">
      <c r="A2868" s="159">
        <v>412500</v>
      </c>
      <c r="B2868" s="160" t="s">
        <v>57</v>
      </c>
      <c r="C2868" s="152">
        <v>8500</v>
      </c>
      <c r="D2868" s="167">
        <v>0</v>
      </c>
    </row>
    <row r="2869" spans="1:4" s="136" customFormat="1" ht="20.25" x14ac:dyDescent="0.2">
      <c r="A2869" s="159">
        <v>412600</v>
      </c>
      <c r="B2869" s="160" t="s">
        <v>58</v>
      </c>
      <c r="C2869" s="152">
        <v>4900</v>
      </c>
      <c r="D2869" s="167">
        <v>0</v>
      </c>
    </row>
    <row r="2870" spans="1:4" s="136" customFormat="1" ht="20.25" x14ac:dyDescent="0.2">
      <c r="A2870" s="159">
        <v>412700</v>
      </c>
      <c r="B2870" s="160" t="s">
        <v>60</v>
      </c>
      <c r="C2870" s="152">
        <v>100000</v>
      </c>
      <c r="D2870" s="167">
        <v>0</v>
      </c>
    </row>
    <row r="2871" spans="1:4" s="136" customFormat="1" ht="20.25" x14ac:dyDescent="0.2">
      <c r="A2871" s="159">
        <v>412900</v>
      </c>
      <c r="B2871" s="160" t="s">
        <v>74</v>
      </c>
      <c r="C2871" s="152">
        <v>1000</v>
      </c>
      <c r="D2871" s="167">
        <v>0</v>
      </c>
    </row>
    <row r="2872" spans="1:4" s="136" customFormat="1" ht="20.25" x14ac:dyDescent="0.2">
      <c r="A2872" s="159">
        <v>412900</v>
      </c>
      <c r="B2872" s="160" t="s">
        <v>75</v>
      </c>
      <c r="C2872" s="152">
        <v>6800</v>
      </c>
      <c r="D2872" s="167">
        <v>0</v>
      </c>
    </row>
    <row r="2873" spans="1:4" s="136" customFormat="1" ht="20.25" x14ac:dyDescent="0.2">
      <c r="A2873" s="159">
        <v>412900</v>
      </c>
      <c r="B2873" s="169" t="s">
        <v>77</v>
      </c>
      <c r="C2873" s="152">
        <v>300</v>
      </c>
      <c r="D2873" s="167">
        <v>0</v>
      </c>
    </row>
    <row r="2874" spans="1:4" s="136" customFormat="1" ht="20.25" x14ac:dyDescent="0.2">
      <c r="A2874" s="159">
        <v>412900</v>
      </c>
      <c r="B2874" s="160" t="s">
        <v>78</v>
      </c>
      <c r="C2874" s="152">
        <v>4000</v>
      </c>
      <c r="D2874" s="167">
        <v>0</v>
      </c>
    </row>
    <row r="2875" spans="1:4" s="136" customFormat="1" ht="20.25" x14ac:dyDescent="0.2">
      <c r="A2875" s="175">
        <v>510000</v>
      </c>
      <c r="B2875" s="168" t="s">
        <v>243</v>
      </c>
      <c r="C2875" s="176">
        <f t="shared" ref="C2875" si="561">C2876</f>
        <v>5000</v>
      </c>
      <c r="D2875" s="176">
        <f t="shared" ref="D2875" si="562">D2876</f>
        <v>0</v>
      </c>
    </row>
    <row r="2876" spans="1:4" s="136" customFormat="1" ht="20.25" x14ac:dyDescent="0.2">
      <c r="A2876" s="175">
        <v>511000</v>
      </c>
      <c r="B2876" s="168" t="s">
        <v>244</v>
      </c>
      <c r="C2876" s="176">
        <f>SUM(C2877:C2877)</f>
        <v>5000</v>
      </c>
      <c r="D2876" s="176">
        <f>SUM(D2877:D2877)</f>
        <v>0</v>
      </c>
    </row>
    <row r="2877" spans="1:4" s="136" customFormat="1" ht="20.25" x14ac:dyDescent="0.2">
      <c r="A2877" s="159">
        <v>511300</v>
      </c>
      <c r="B2877" s="160" t="s">
        <v>247</v>
      </c>
      <c r="C2877" s="152">
        <v>5000</v>
      </c>
      <c r="D2877" s="167">
        <v>0</v>
      </c>
    </row>
    <row r="2878" spans="1:4" s="177" customFormat="1" ht="20.25" x14ac:dyDescent="0.2">
      <c r="A2878" s="175">
        <v>630000</v>
      </c>
      <c r="B2878" s="168" t="s">
        <v>277</v>
      </c>
      <c r="C2878" s="176">
        <f>C2879+C2881</f>
        <v>30000</v>
      </c>
      <c r="D2878" s="176">
        <f>D2879+D2881</f>
        <v>1500000</v>
      </c>
    </row>
    <row r="2879" spans="1:4" s="177" customFormat="1" ht="20.25" x14ac:dyDescent="0.2">
      <c r="A2879" s="175">
        <v>631000</v>
      </c>
      <c r="B2879" s="168" t="s">
        <v>278</v>
      </c>
      <c r="C2879" s="176">
        <f>0+C2880</f>
        <v>0</v>
      </c>
      <c r="D2879" s="176">
        <f>0+D2880</f>
        <v>1500000</v>
      </c>
    </row>
    <row r="2880" spans="1:4" s="136" customFormat="1" ht="20.25" x14ac:dyDescent="0.2">
      <c r="A2880" s="179">
        <v>631200</v>
      </c>
      <c r="B2880" s="160" t="s">
        <v>280</v>
      </c>
      <c r="C2880" s="152">
        <v>0</v>
      </c>
      <c r="D2880" s="152">
        <v>1500000</v>
      </c>
    </row>
    <row r="2881" spans="1:4" s="177" customFormat="1" ht="20.25" x14ac:dyDescent="0.2">
      <c r="A2881" s="175">
        <v>638000</v>
      </c>
      <c r="B2881" s="168" t="s">
        <v>284</v>
      </c>
      <c r="C2881" s="176">
        <f t="shared" ref="C2881" si="563">C2882</f>
        <v>30000</v>
      </c>
      <c r="D2881" s="176">
        <f t="shared" ref="D2881" si="564">D2882</f>
        <v>0</v>
      </c>
    </row>
    <row r="2882" spans="1:4" s="136" customFormat="1" ht="20.25" x14ac:dyDescent="0.2">
      <c r="A2882" s="159">
        <v>638100</v>
      </c>
      <c r="B2882" s="160" t="s">
        <v>285</v>
      </c>
      <c r="C2882" s="152">
        <v>30000</v>
      </c>
      <c r="D2882" s="167">
        <v>0</v>
      </c>
    </row>
    <row r="2883" spans="1:4" s="136" customFormat="1" ht="20.25" x14ac:dyDescent="0.2">
      <c r="A2883" s="181"/>
      <c r="B2883" s="172" t="s">
        <v>294</v>
      </c>
      <c r="C2883" s="178">
        <f>C2858+C2875+C2878</f>
        <v>3126100</v>
      </c>
      <c r="D2883" s="178">
        <f>D2858+D2875+D2878</f>
        <v>1500000</v>
      </c>
    </row>
    <row r="2884" spans="1:4" s="136" customFormat="1" ht="20.25" x14ac:dyDescent="0.2">
      <c r="A2884" s="182"/>
      <c r="B2884" s="154"/>
      <c r="C2884" s="158"/>
      <c r="D2884" s="158"/>
    </row>
    <row r="2885" spans="1:4" s="136" customFormat="1" ht="20.25" x14ac:dyDescent="0.2">
      <c r="A2885" s="157"/>
      <c r="B2885" s="154"/>
      <c r="C2885" s="152"/>
      <c r="D2885" s="152"/>
    </row>
    <row r="2886" spans="1:4" s="136" customFormat="1" ht="20.25" x14ac:dyDescent="0.2">
      <c r="A2886" s="159" t="s">
        <v>456</v>
      </c>
      <c r="B2886" s="168"/>
      <c r="C2886" s="152"/>
      <c r="D2886" s="152"/>
    </row>
    <row r="2887" spans="1:4" s="136" customFormat="1" ht="20.25" x14ac:dyDescent="0.2">
      <c r="A2887" s="159" t="s">
        <v>377</v>
      </c>
      <c r="B2887" s="168"/>
      <c r="C2887" s="152"/>
      <c r="D2887" s="152"/>
    </row>
    <row r="2888" spans="1:4" s="136" customFormat="1" ht="20.25" x14ac:dyDescent="0.2">
      <c r="A2888" s="159" t="s">
        <v>457</v>
      </c>
      <c r="B2888" s="168"/>
      <c r="C2888" s="152"/>
      <c r="D2888" s="152"/>
    </row>
    <row r="2889" spans="1:4" s="136" customFormat="1" ht="20.25" x14ac:dyDescent="0.2">
      <c r="A2889" s="159" t="s">
        <v>293</v>
      </c>
      <c r="B2889" s="168"/>
      <c r="C2889" s="152"/>
      <c r="D2889" s="152"/>
    </row>
    <row r="2890" spans="1:4" s="136" customFormat="1" ht="20.25" x14ac:dyDescent="0.2">
      <c r="A2890" s="159"/>
      <c r="B2890" s="161"/>
      <c r="C2890" s="158"/>
      <c r="D2890" s="158"/>
    </row>
    <row r="2891" spans="1:4" s="136" customFormat="1" ht="20.25" x14ac:dyDescent="0.2">
      <c r="A2891" s="175">
        <v>410000</v>
      </c>
      <c r="B2891" s="163" t="s">
        <v>44</v>
      </c>
      <c r="C2891" s="176">
        <f>C2892+C2897+0</f>
        <v>1117400</v>
      </c>
      <c r="D2891" s="176">
        <f>D2892+D2897+0</f>
        <v>0</v>
      </c>
    </row>
    <row r="2892" spans="1:4" s="136" customFormat="1" ht="20.25" x14ac:dyDescent="0.2">
      <c r="A2892" s="175">
        <v>411000</v>
      </c>
      <c r="B2892" s="163" t="s">
        <v>45</v>
      </c>
      <c r="C2892" s="176">
        <f t="shared" ref="C2892" si="565">SUM(C2893:C2896)</f>
        <v>943600</v>
      </c>
      <c r="D2892" s="176">
        <f>SUM(D2893:D2896)</f>
        <v>0</v>
      </c>
    </row>
    <row r="2893" spans="1:4" s="136" customFormat="1" ht="20.25" x14ac:dyDescent="0.2">
      <c r="A2893" s="159">
        <v>411100</v>
      </c>
      <c r="B2893" s="160" t="s">
        <v>46</v>
      </c>
      <c r="C2893" s="152">
        <f>780000+42400+1200</f>
        <v>823600</v>
      </c>
      <c r="D2893" s="167">
        <v>0</v>
      </c>
    </row>
    <row r="2894" spans="1:4" s="136" customFormat="1" ht="20.25" x14ac:dyDescent="0.2">
      <c r="A2894" s="159">
        <v>411200</v>
      </c>
      <c r="B2894" s="160" t="s">
        <v>47</v>
      </c>
      <c r="C2894" s="152">
        <v>40000</v>
      </c>
      <c r="D2894" s="167">
        <v>0</v>
      </c>
    </row>
    <row r="2895" spans="1:4" s="136" customFormat="1" ht="40.5" x14ac:dyDescent="0.2">
      <c r="A2895" s="159">
        <v>411300</v>
      </c>
      <c r="B2895" s="160" t="s">
        <v>48</v>
      </c>
      <c r="C2895" s="152">
        <v>52000</v>
      </c>
      <c r="D2895" s="167">
        <v>0</v>
      </c>
    </row>
    <row r="2896" spans="1:4" s="136" customFormat="1" ht="20.25" x14ac:dyDescent="0.2">
      <c r="A2896" s="159">
        <v>411400</v>
      </c>
      <c r="B2896" s="160" t="s">
        <v>49</v>
      </c>
      <c r="C2896" s="152">
        <v>28000</v>
      </c>
      <c r="D2896" s="167">
        <v>0</v>
      </c>
    </row>
    <row r="2897" spans="1:4" s="136" customFormat="1" ht="20.25" x14ac:dyDescent="0.2">
      <c r="A2897" s="175">
        <v>412000</v>
      </c>
      <c r="B2897" s="168" t="s">
        <v>50</v>
      </c>
      <c r="C2897" s="176">
        <f>SUM(C2898:C2906)</f>
        <v>173800</v>
      </c>
      <c r="D2897" s="176">
        <f>SUM(D2898:D2906)</f>
        <v>0</v>
      </c>
    </row>
    <row r="2898" spans="1:4" s="136" customFormat="1" ht="20.25" x14ac:dyDescent="0.2">
      <c r="A2898" s="159">
        <v>412200</v>
      </c>
      <c r="B2898" s="160" t="s">
        <v>52</v>
      </c>
      <c r="C2898" s="152">
        <v>100000</v>
      </c>
      <c r="D2898" s="167">
        <v>0</v>
      </c>
    </row>
    <row r="2899" spans="1:4" s="136" customFormat="1" ht="20.25" x14ac:dyDescent="0.2">
      <c r="A2899" s="159">
        <v>412300</v>
      </c>
      <c r="B2899" s="160" t="s">
        <v>53</v>
      </c>
      <c r="C2899" s="152">
        <v>14000</v>
      </c>
      <c r="D2899" s="167">
        <v>0</v>
      </c>
    </row>
    <row r="2900" spans="1:4" s="136" customFormat="1" ht="20.25" x14ac:dyDescent="0.2">
      <c r="A2900" s="159">
        <v>412500</v>
      </c>
      <c r="B2900" s="160" t="s">
        <v>57</v>
      </c>
      <c r="C2900" s="152">
        <v>3500</v>
      </c>
      <c r="D2900" s="167">
        <v>0</v>
      </c>
    </row>
    <row r="2901" spans="1:4" s="136" customFormat="1" ht="20.25" x14ac:dyDescent="0.2">
      <c r="A2901" s="159">
        <v>412600</v>
      </c>
      <c r="B2901" s="160" t="s">
        <v>58</v>
      </c>
      <c r="C2901" s="152">
        <v>6000</v>
      </c>
      <c r="D2901" s="167">
        <v>0</v>
      </c>
    </row>
    <row r="2902" spans="1:4" s="136" customFormat="1" ht="20.25" x14ac:dyDescent="0.2">
      <c r="A2902" s="159">
        <v>412700</v>
      </c>
      <c r="B2902" s="160" t="s">
        <v>60</v>
      </c>
      <c r="C2902" s="152">
        <v>40000</v>
      </c>
      <c r="D2902" s="167">
        <v>0</v>
      </c>
    </row>
    <row r="2903" spans="1:4" s="136" customFormat="1" ht="20.25" x14ac:dyDescent="0.2">
      <c r="A2903" s="159">
        <v>412900</v>
      </c>
      <c r="B2903" s="160" t="s">
        <v>75</v>
      </c>
      <c r="C2903" s="152">
        <v>4000</v>
      </c>
      <c r="D2903" s="167">
        <v>0</v>
      </c>
    </row>
    <row r="2904" spans="1:4" s="136" customFormat="1" ht="20.25" x14ac:dyDescent="0.2">
      <c r="A2904" s="159">
        <v>412900</v>
      </c>
      <c r="B2904" s="169" t="s">
        <v>77</v>
      </c>
      <c r="C2904" s="152">
        <v>800</v>
      </c>
      <c r="D2904" s="167">
        <v>0</v>
      </c>
    </row>
    <row r="2905" spans="1:4" s="136" customFormat="1" ht="20.25" x14ac:dyDescent="0.2">
      <c r="A2905" s="159">
        <v>412900</v>
      </c>
      <c r="B2905" s="160" t="s">
        <v>78</v>
      </c>
      <c r="C2905" s="152">
        <v>2000</v>
      </c>
      <c r="D2905" s="167">
        <v>0</v>
      </c>
    </row>
    <row r="2906" spans="1:4" s="136" customFormat="1" ht="20.25" x14ac:dyDescent="0.2">
      <c r="A2906" s="159">
        <v>412900</v>
      </c>
      <c r="B2906" s="160" t="s">
        <v>80</v>
      </c>
      <c r="C2906" s="152">
        <v>3500</v>
      </c>
      <c r="D2906" s="167">
        <v>0</v>
      </c>
    </row>
    <row r="2907" spans="1:4" s="136" customFormat="1" ht="20.25" x14ac:dyDescent="0.2">
      <c r="A2907" s="175">
        <v>510000</v>
      </c>
      <c r="B2907" s="168" t="s">
        <v>243</v>
      </c>
      <c r="C2907" s="176">
        <f t="shared" ref="C2907" si="566">C2908+C2913+C2911</f>
        <v>27500</v>
      </c>
      <c r="D2907" s="176">
        <f t="shared" ref="D2907" si="567">D2908+D2913+D2911</f>
        <v>0</v>
      </c>
    </row>
    <row r="2908" spans="1:4" s="136" customFormat="1" ht="20.25" x14ac:dyDescent="0.2">
      <c r="A2908" s="175">
        <v>511000</v>
      </c>
      <c r="B2908" s="168" t="s">
        <v>244</v>
      </c>
      <c r="C2908" s="176">
        <f t="shared" ref="C2908" si="568">SUM(C2909:C2910)</f>
        <v>20000</v>
      </c>
      <c r="D2908" s="176">
        <f>SUM(D2909:D2910)</f>
        <v>0</v>
      </c>
    </row>
    <row r="2909" spans="1:4" s="136" customFormat="1" ht="20.25" x14ac:dyDescent="0.2">
      <c r="A2909" s="159">
        <v>511200</v>
      </c>
      <c r="B2909" s="160" t="s">
        <v>246</v>
      </c>
      <c r="C2909" s="152">
        <v>10000</v>
      </c>
      <c r="D2909" s="167">
        <v>0</v>
      </c>
    </row>
    <row r="2910" spans="1:4" s="136" customFormat="1" ht="20.25" x14ac:dyDescent="0.2">
      <c r="A2910" s="159">
        <v>511300</v>
      </c>
      <c r="B2910" s="160" t="s">
        <v>247</v>
      </c>
      <c r="C2910" s="152">
        <v>10000</v>
      </c>
      <c r="D2910" s="167">
        <v>0</v>
      </c>
    </row>
    <row r="2911" spans="1:4" s="177" customFormat="1" ht="20.25" x14ac:dyDescent="0.2">
      <c r="A2911" s="175">
        <v>513000</v>
      </c>
      <c r="B2911" s="168" t="s">
        <v>251</v>
      </c>
      <c r="C2911" s="176">
        <f t="shared" ref="C2911" si="569">C2912</f>
        <v>6500</v>
      </c>
      <c r="D2911" s="176">
        <f t="shared" ref="D2911" si="570">+D2912</f>
        <v>0</v>
      </c>
    </row>
    <row r="2912" spans="1:4" s="136" customFormat="1" ht="20.25" x14ac:dyDescent="0.2">
      <c r="A2912" s="159">
        <v>513700</v>
      </c>
      <c r="B2912" s="160" t="s">
        <v>253</v>
      </c>
      <c r="C2912" s="152">
        <v>6500</v>
      </c>
      <c r="D2912" s="167">
        <v>0</v>
      </c>
    </row>
    <row r="2913" spans="1:4" s="177" customFormat="1" ht="20.25" x14ac:dyDescent="0.2">
      <c r="A2913" s="175">
        <v>516000</v>
      </c>
      <c r="B2913" s="168" t="s">
        <v>256</v>
      </c>
      <c r="C2913" s="176">
        <f t="shared" ref="C2913" si="571">C2914</f>
        <v>1000</v>
      </c>
      <c r="D2913" s="176">
        <f t="shared" ref="D2913" si="572">D2914</f>
        <v>0</v>
      </c>
    </row>
    <row r="2914" spans="1:4" s="136" customFormat="1" ht="20.25" x14ac:dyDescent="0.2">
      <c r="A2914" s="159">
        <v>516100</v>
      </c>
      <c r="B2914" s="160" t="s">
        <v>256</v>
      </c>
      <c r="C2914" s="152">
        <v>1000</v>
      </c>
      <c r="D2914" s="167">
        <v>0</v>
      </c>
    </row>
    <row r="2915" spans="1:4" s="177" customFormat="1" ht="20.25" x14ac:dyDescent="0.2">
      <c r="A2915" s="175">
        <v>630000</v>
      </c>
      <c r="B2915" s="168" t="s">
        <v>277</v>
      </c>
      <c r="C2915" s="176">
        <f>C2916+C2918</f>
        <v>70000</v>
      </c>
      <c r="D2915" s="176">
        <f>D2916+D2918</f>
        <v>150000</v>
      </c>
    </row>
    <row r="2916" spans="1:4" s="177" customFormat="1" ht="20.25" x14ac:dyDescent="0.2">
      <c r="A2916" s="175">
        <v>631000</v>
      </c>
      <c r="B2916" s="168" t="s">
        <v>278</v>
      </c>
      <c r="C2916" s="176">
        <f>0+C2917</f>
        <v>0</v>
      </c>
      <c r="D2916" s="176">
        <f>0+D2917</f>
        <v>150000</v>
      </c>
    </row>
    <row r="2917" spans="1:4" s="136" customFormat="1" ht="20.25" x14ac:dyDescent="0.2">
      <c r="A2917" s="179">
        <v>631200</v>
      </c>
      <c r="B2917" s="160" t="s">
        <v>280</v>
      </c>
      <c r="C2917" s="152">
        <v>0</v>
      </c>
      <c r="D2917" s="152">
        <v>150000</v>
      </c>
    </row>
    <row r="2918" spans="1:4" s="177" customFormat="1" ht="20.25" x14ac:dyDescent="0.2">
      <c r="A2918" s="175">
        <v>638000</v>
      </c>
      <c r="B2918" s="168" t="s">
        <v>284</v>
      </c>
      <c r="C2918" s="176">
        <f t="shared" ref="C2918" si="573">C2919</f>
        <v>70000</v>
      </c>
      <c r="D2918" s="176">
        <f t="shared" ref="D2918" si="574">D2919</f>
        <v>0</v>
      </c>
    </row>
    <row r="2919" spans="1:4" s="136" customFormat="1" ht="20.25" x14ac:dyDescent="0.2">
      <c r="A2919" s="159">
        <v>638100</v>
      </c>
      <c r="B2919" s="160" t="s">
        <v>285</v>
      </c>
      <c r="C2919" s="152">
        <v>70000</v>
      </c>
      <c r="D2919" s="167">
        <v>0</v>
      </c>
    </row>
    <row r="2920" spans="1:4" s="136" customFormat="1" ht="20.25" x14ac:dyDescent="0.2">
      <c r="A2920" s="181"/>
      <c r="B2920" s="172" t="s">
        <v>294</v>
      </c>
      <c r="C2920" s="178">
        <f>C2891+C2907+C2915</f>
        <v>1214900</v>
      </c>
      <c r="D2920" s="178">
        <f>D2891+D2907+D2915</f>
        <v>150000</v>
      </c>
    </row>
    <row r="2921" spans="1:4" s="136" customFormat="1" ht="20.25" x14ac:dyDescent="0.2">
      <c r="A2921" s="182"/>
      <c r="B2921" s="154"/>
      <c r="C2921" s="158"/>
      <c r="D2921" s="158"/>
    </row>
    <row r="2922" spans="1:4" s="136" customFormat="1" ht="20.25" x14ac:dyDescent="0.2">
      <c r="A2922" s="157"/>
      <c r="B2922" s="154"/>
      <c r="C2922" s="152"/>
      <c r="D2922" s="152"/>
    </row>
    <row r="2923" spans="1:4" s="136" customFormat="1" ht="20.25" x14ac:dyDescent="0.2">
      <c r="A2923" s="159" t="s">
        <v>458</v>
      </c>
      <c r="B2923" s="168"/>
      <c r="C2923" s="152"/>
      <c r="D2923" s="152"/>
    </row>
    <row r="2924" spans="1:4" s="136" customFormat="1" ht="20.25" x14ac:dyDescent="0.2">
      <c r="A2924" s="159" t="s">
        <v>377</v>
      </c>
      <c r="B2924" s="168"/>
      <c r="C2924" s="152"/>
      <c r="D2924" s="152"/>
    </row>
    <row r="2925" spans="1:4" s="136" customFormat="1" ht="20.25" x14ac:dyDescent="0.2">
      <c r="A2925" s="159" t="s">
        <v>459</v>
      </c>
      <c r="B2925" s="168"/>
      <c r="C2925" s="152"/>
      <c r="D2925" s="152"/>
    </row>
    <row r="2926" spans="1:4" s="136" customFormat="1" ht="20.25" x14ac:dyDescent="0.2">
      <c r="A2926" s="159" t="s">
        <v>293</v>
      </c>
      <c r="B2926" s="168"/>
      <c r="C2926" s="152"/>
      <c r="D2926" s="152"/>
    </row>
    <row r="2927" spans="1:4" s="136" customFormat="1" ht="20.25" x14ac:dyDescent="0.2">
      <c r="A2927" s="159"/>
      <c r="B2927" s="161"/>
      <c r="C2927" s="158"/>
      <c r="D2927" s="158"/>
    </row>
    <row r="2928" spans="1:4" s="136" customFormat="1" ht="20.25" x14ac:dyDescent="0.2">
      <c r="A2928" s="175">
        <v>410000</v>
      </c>
      <c r="B2928" s="163" t="s">
        <v>44</v>
      </c>
      <c r="C2928" s="176">
        <f t="shared" ref="C2928" si="575">C2929+C2934</f>
        <v>1212800</v>
      </c>
      <c r="D2928" s="176">
        <f>D2929+D2934</f>
        <v>0</v>
      </c>
    </row>
    <row r="2929" spans="1:4" s="136" customFormat="1" ht="20.25" x14ac:dyDescent="0.2">
      <c r="A2929" s="175">
        <v>411000</v>
      </c>
      <c r="B2929" s="163" t="s">
        <v>45</v>
      </c>
      <c r="C2929" s="176">
        <f t="shared" ref="C2929" si="576">SUM(C2930:C2933)</f>
        <v>1019200</v>
      </c>
      <c r="D2929" s="176">
        <f>SUM(D2930:D2933)</f>
        <v>0</v>
      </c>
    </row>
    <row r="2930" spans="1:4" s="136" customFormat="1" ht="20.25" x14ac:dyDescent="0.2">
      <c r="A2930" s="159">
        <v>411100</v>
      </c>
      <c r="B2930" s="160" t="s">
        <v>46</v>
      </c>
      <c r="C2930" s="152">
        <f>905000+50400+500</f>
        <v>955900</v>
      </c>
      <c r="D2930" s="167">
        <v>0</v>
      </c>
    </row>
    <row r="2931" spans="1:4" s="136" customFormat="1" ht="20.25" x14ac:dyDescent="0.2">
      <c r="A2931" s="159">
        <v>411200</v>
      </c>
      <c r="B2931" s="160" t="s">
        <v>47</v>
      </c>
      <c r="C2931" s="152">
        <v>39300</v>
      </c>
      <c r="D2931" s="167">
        <v>0</v>
      </c>
    </row>
    <row r="2932" spans="1:4" s="136" customFormat="1" ht="40.5" x14ac:dyDescent="0.2">
      <c r="A2932" s="159">
        <v>411300</v>
      </c>
      <c r="B2932" s="160" t="s">
        <v>48</v>
      </c>
      <c r="C2932" s="152">
        <v>11800</v>
      </c>
      <c r="D2932" s="167">
        <v>0</v>
      </c>
    </row>
    <row r="2933" spans="1:4" s="136" customFormat="1" ht="20.25" x14ac:dyDescent="0.2">
      <c r="A2933" s="159">
        <v>411400</v>
      </c>
      <c r="B2933" s="160" t="s">
        <v>49</v>
      </c>
      <c r="C2933" s="152">
        <v>12200</v>
      </c>
      <c r="D2933" s="167">
        <v>0</v>
      </c>
    </row>
    <row r="2934" spans="1:4" s="136" customFormat="1" ht="20.25" x14ac:dyDescent="0.2">
      <c r="A2934" s="175">
        <v>412000</v>
      </c>
      <c r="B2934" s="168" t="s">
        <v>50</v>
      </c>
      <c r="C2934" s="176">
        <f>SUM(C2935:C2942)</f>
        <v>193600</v>
      </c>
      <c r="D2934" s="176">
        <f>SUM(D2935:D2942)</f>
        <v>0</v>
      </c>
    </row>
    <row r="2935" spans="1:4" s="136" customFormat="1" ht="20.25" x14ac:dyDescent="0.2">
      <c r="A2935" s="159">
        <v>412200</v>
      </c>
      <c r="B2935" s="160" t="s">
        <v>52</v>
      </c>
      <c r="C2935" s="152">
        <v>118300</v>
      </c>
      <c r="D2935" s="167">
        <v>0</v>
      </c>
    </row>
    <row r="2936" spans="1:4" s="136" customFormat="1" ht="20.25" x14ac:dyDescent="0.2">
      <c r="A2936" s="159">
        <v>412300</v>
      </c>
      <c r="B2936" s="160" t="s">
        <v>53</v>
      </c>
      <c r="C2936" s="152">
        <v>30000</v>
      </c>
      <c r="D2936" s="167">
        <v>0</v>
      </c>
    </row>
    <row r="2937" spans="1:4" s="136" customFormat="1" ht="20.25" x14ac:dyDescent="0.2">
      <c r="A2937" s="159">
        <v>412500</v>
      </c>
      <c r="B2937" s="160" t="s">
        <v>57</v>
      </c>
      <c r="C2937" s="152">
        <v>7000</v>
      </c>
      <c r="D2937" s="167">
        <v>0</v>
      </c>
    </row>
    <row r="2938" spans="1:4" s="136" customFormat="1" ht="20.25" x14ac:dyDescent="0.2">
      <c r="A2938" s="159">
        <v>412600</v>
      </c>
      <c r="B2938" s="160" t="s">
        <v>58</v>
      </c>
      <c r="C2938" s="152">
        <v>4000</v>
      </c>
      <c r="D2938" s="167">
        <v>0</v>
      </c>
    </row>
    <row r="2939" spans="1:4" s="136" customFormat="1" ht="20.25" x14ac:dyDescent="0.2">
      <c r="A2939" s="159">
        <v>412700</v>
      </c>
      <c r="B2939" s="160" t="s">
        <v>60</v>
      </c>
      <c r="C2939" s="152">
        <v>31600</v>
      </c>
      <c r="D2939" s="167">
        <v>0</v>
      </c>
    </row>
    <row r="2940" spans="1:4" s="136" customFormat="1" ht="20.25" x14ac:dyDescent="0.2">
      <c r="A2940" s="159">
        <v>412900</v>
      </c>
      <c r="B2940" s="169" t="s">
        <v>77</v>
      </c>
      <c r="C2940" s="152">
        <v>700</v>
      </c>
      <c r="D2940" s="167">
        <v>0</v>
      </c>
    </row>
    <row r="2941" spans="1:4" s="136" customFormat="1" ht="20.25" x14ac:dyDescent="0.2">
      <c r="A2941" s="159">
        <v>412900</v>
      </c>
      <c r="B2941" s="169" t="s">
        <v>78</v>
      </c>
      <c r="C2941" s="152">
        <v>2000</v>
      </c>
      <c r="D2941" s="167">
        <v>0</v>
      </c>
    </row>
    <row r="2942" spans="1:4" s="136" customFormat="1" ht="20.25" x14ac:dyDescent="0.2">
      <c r="A2942" s="159">
        <v>412900</v>
      </c>
      <c r="B2942" s="169" t="s">
        <v>80</v>
      </c>
      <c r="C2942" s="152">
        <v>0</v>
      </c>
      <c r="D2942" s="167">
        <v>0</v>
      </c>
    </row>
    <row r="2943" spans="1:4" s="177" customFormat="1" ht="20.25" x14ac:dyDescent="0.2">
      <c r="A2943" s="175">
        <v>510000</v>
      </c>
      <c r="B2943" s="168" t="s">
        <v>243</v>
      </c>
      <c r="C2943" s="176">
        <f t="shared" ref="C2943" si="577">C2944</f>
        <v>2000</v>
      </c>
      <c r="D2943" s="176">
        <f t="shared" ref="D2943" si="578">D2944</f>
        <v>0</v>
      </c>
    </row>
    <row r="2944" spans="1:4" s="177" customFormat="1" ht="20.25" x14ac:dyDescent="0.2">
      <c r="A2944" s="175">
        <v>511000</v>
      </c>
      <c r="B2944" s="168" t="s">
        <v>244</v>
      </c>
      <c r="C2944" s="176">
        <f>SUM(C2945:C2945)</f>
        <v>2000</v>
      </c>
      <c r="D2944" s="176">
        <f>SUM(D2945:D2945)</f>
        <v>0</v>
      </c>
    </row>
    <row r="2945" spans="1:4" s="136" customFormat="1" ht="20.25" x14ac:dyDescent="0.2">
      <c r="A2945" s="159">
        <v>511300</v>
      </c>
      <c r="B2945" s="160" t="s">
        <v>247</v>
      </c>
      <c r="C2945" s="152">
        <v>2000</v>
      </c>
      <c r="D2945" s="167">
        <v>0</v>
      </c>
    </row>
    <row r="2946" spans="1:4" s="177" customFormat="1" ht="20.25" x14ac:dyDescent="0.2">
      <c r="A2946" s="175">
        <v>630000</v>
      </c>
      <c r="B2946" s="168" t="s">
        <v>277</v>
      </c>
      <c r="C2946" s="176">
        <f>C2947+C2949</f>
        <v>5300</v>
      </c>
      <c r="D2946" s="176">
        <f>D2947+D2949</f>
        <v>200000</v>
      </c>
    </row>
    <row r="2947" spans="1:4" s="177" customFormat="1" ht="20.25" x14ac:dyDescent="0.2">
      <c r="A2947" s="175">
        <v>631000</v>
      </c>
      <c r="B2947" s="168" t="s">
        <v>278</v>
      </c>
      <c r="C2947" s="176">
        <f>0+C2948</f>
        <v>0</v>
      </c>
      <c r="D2947" s="176">
        <f>0+D2948</f>
        <v>200000</v>
      </c>
    </row>
    <row r="2948" spans="1:4" s="136" customFormat="1" ht="20.25" x14ac:dyDescent="0.2">
      <c r="A2948" s="179">
        <v>631200</v>
      </c>
      <c r="B2948" s="160" t="s">
        <v>280</v>
      </c>
      <c r="C2948" s="152">
        <v>0</v>
      </c>
      <c r="D2948" s="152">
        <v>200000</v>
      </c>
    </row>
    <row r="2949" spans="1:4" s="177" customFormat="1" ht="20.25" x14ac:dyDescent="0.2">
      <c r="A2949" s="175">
        <v>638000</v>
      </c>
      <c r="B2949" s="168" t="s">
        <v>284</v>
      </c>
      <c r="C2949" s="176">
        <f t="shared" ref="C2949" si="579">C2950</f>
        <v>5300</v>
      </c>
      <c r="D2949" s="176">
        <f t="shared" ref="D2949" si="580">D2950</f>
        <v>0</v>
      </c>
    </row>
    <row r="2950" spans="1:4" s="136" customFormat="1" ht="20.25" x14ac:dyDescent="0.2">
      <c r="A2950" s="159">
        <v>638100</v>
      </c>
      <c r="B2950" s="160" t="s">
        <v>285</v>
      </c>
      <c r="C2950" s="152">
        <v>5300</v>
      </c>
      <c r="D2950" s="167">
        <v>0</v>
      </c>
    </row>
    <row r="2951" spans="1:4" s="136" customFormat="1" ht="20.25" x14ac:dyDescent="0.2">
      <c r="A2951" s="181"/>
      <c r="B2951" s="172" t="s">
        <v>294</v>
      </c>
      <c r="C2951" s="178">
        <f>C2928+C2943+C2946</f>
        <v>1220100</v>
      </c>
      <c r="D2951" s="178">
        <f>D2928+D2943+D2946</f>
        <v>200000</v>
      </c>
    </row>
    <row r="2952" spans="1:4" s="136" customFormat="1" ht="20.25" x14ac:dyDescent="0.2">
      <c r="A2952" s="182"/>
      <c r="B2952" s="154"/>
      <c r="C2952" s="158"/>
      <c r="D2952" s="158"/>
    </row>
    <row r="2953" spans="1:4" s="136" customFormat="1" ht="20.25" x14ac:dyDescent="0.2">
      <c r="A2953" s="157"/>
      <c r="B2953" s="154"/>
      <c r="C2953" s="152"/>
      <c r="D2953" s="152"/>
    </row>
    <row r="2954" spans="1:4" s="136" customFormat="1" ht="20.25" x14ac:dyDescent="0.2">
      <c r="A2954" s="159" t="s">
        <v>460</v>
      </c>
      <c r="B2954" s="168"/>
      <c r="C2954" s="152"/>
      <c r="D2954" s="152"/>
    </row>
    <row r="2955" spans="1:4" s="136" customFormat="1" ht="20.25" x14ac:dyDescent="0.2">
      <c r="A2955" s="159" t="s">
        <v>377</v>
      </c>
      <c r="B2955" s="168"/>
      <c r="C2955" s="152"/>
      <c r="D2955" s="152"/>
    </row>
    <row r="2956" spans="1:4" s="136" customFormat="1" ht="20.25" x14ac:dyDescent="0.2">
      <c r="A2956" s="159" t="s">
        <v>461</v>
      </c>
      <c r="B2956" s="168"/>
      <c r="C2956" s="152"/>
      <c r="D2956" s="152"/>
    </row>
    <row r="2957" spans="1:4" s="136" customFormat="1" ht="20.25" x14ac:dyDescent="0.2">
      <c r="A2957" s="159" t="s">
        <v>293</v>
      </c>
      <c r="B2957" s="168"/>
      <c r="C2957" s="152"/>
      <c r="D2957" s="152"/>
    </row>
    <row r="2958" spans="1:4" s="136" customFormat="1" ht="20.25" x14ac:dyDescent="0.2">
      <c r="A2958" s="159"/>
      <c r="B2958" s="161"/>
      <c r="C2958" s="158"/>
      <c r="D2958" s="158"/>
    </row>
    <row r="2959" spans="1:4" s="136" customFormat="1" ht="20.25" x14ac:dyDescent="0.2">
      <c r="A2959" s="175">
        <v>410000</v>
      </c>
      <c r="B2959" s="163" t="s">
        <v>44</v>
      </c>
      <c r="C2959" s="176">
        <f>C2960+C2965+C2974</f>
        <v>1088500</v>
      </c>
      <c r="D2959" s="176">
        <f>D2960+D2965+D2974</f>
        <v>0</v>
      </c>
    </row>
    <row r="2960" spans="1:4" s="136" customFormat="1" ht="20.25" x14ac:dyDescent="0.2">
      <c r="A2960" s="175">
        <v>411000</v>
      </c>
      <c r="B2960" s="163" t="s">
        <v>45</v>
      </c>
      <c r="C2960" s="176">
        <f t="shared" ref="C2960" si="581">SUM(C2961:C2964)</f>
        <v>907700</v>
      </c>
      <c r="D2960" s="176">
        <f>SUM(D2961:D2964)</f>
        <v>0</v>
      </c>
    </row>
    <row r="2961" spans="1:4" s="136" customFormat="1" ht="20.25" x14ac:dyDescent="0.2">
      <c r="A2961" s="159">
        <v>411100</v>
      </c>
      <c r="B2961" s="160" t="s">
        <v>46</v>
      </c>
      <c r="C2961" s="152">
        <f>785000+42400+2800</f>
        <v>830200</v>
      </c>
      <c r="D2961" s="167">
        <v>0</v>
      </c>
    </row>
    <row r="2962" spans="1:4" s="136" customFormat="1" ht="20.25" x14ac:dyDescent="0.2">
      <c r="A2962" s="159">
        <v>411200</v>
      </c>
      <c r="B2962" s="160" t="s">
        <v>47</v>
      </c>
      <c r="C2962" s="152">
        <v>39000</v>
      </c>
      <c r="D2962" s="167">
        <v>0</v>
      </c>
    </row>
    <row r="2963" spans="1:4" s="136" customFormat="1" ht="40.5" x14ac:dyDescent="0.2">
      <c r="A2963" s="159">
        <v>411300</v>
      </c>
      <c r="B2963" s="160" t="s">
        <v>48</v>
      </c>
      <c r="C2963" s="152">
        <v>13500</v>
      </c>
      <c r="D2963" s="167">
        <v>0</v>
      </c>
    </row>
    <row r="2964" spans="1:4" s="136" customFormat="1" ht="20.25" x14ac:dyDescent="0.2">
      <c r="A2964" s="159">
        <v>411400</v>
      </c>
      <c r="B2964" s="160" t="s">
        <v>49</v>
      </c>
      <c r="C2964" s="152">
        <v>25000</v>
      </c>
      <c r="D2964" s="167">
        <v>0</v>
      </c>
    </row>
    <row r="2965" spans="1:4" s="136" customFormat="1" ht="20.25" x14ac:dyDescent="0.2">
      <c r="A2965" s="175">
        <v>412000</v>
      </c>
      <c r="B2965" s="168" t="s">
        <v>50</v>
      </c>
      <c r="C2965" s="176">
        <f>SUM(C2966:C2973)</f>
        <v>180300</v>
      </c>
      <c r="D2965" s="176">
        <f>SUM(D2966:D2973)</f>
        <v>0</v>
      </c>
    </row>
    <row r="2966" spans="1:4" s="136" customFormat="1" ht="20.25" x14ac:dyDescent="0.2">
      <c r="A2966" s="159">
        <v>412200</v>
      </c>
      <c r="B2966" s="160" t="s">
        <v>52</v>
      </c>
      <c r="C2966" s="152">
        <v>98000</v>
      </c>
      <c r="D2966" s="167">
        <v>0</v>
      </c>
    </row>
    <row r="2967" spans="1:4" s="136" customFormat="1" ht="20.25" x14ac:dyDescent="0.2">
      <c r="A2967" s="159">
        <v>412300</v>
      </c>
      <c r="B2967" s="160" t="s">
        <v>53</v>
      </c>
      <c r="C2967" s="152">
        <v>15000</v>
      </c>
      <c r="D2967" s="167">
        <v>0</v>
      </c>
    </row>
    <row r="2968" spans="1:4" s="136" customFormat="1" ht="20.25" x14ac:dyDescent="0.2">
      <c r="A2968" s="159">
        <v>412500</v>
      </c>
      <c r="B2968" s="160" t="s">
        <v>57</v>
      </c>
      <c r="C2968" s="152">
        <v>5000</v>
      </c>
      <c r="D2968" s="167">
        <v>0</v>
      </c>
    </row>
    <row r="2969" spans="1:4" s="136" customFormat="1" ht="20.25" x14ac:dyDescent="0.2">
      <c r="A2969" s="159">
        <v>412600</v>
      </c>
      <c r="B2969" s="160" t="s">
        <v>58</v>
      </c>
      <c r="C2969" s="152">
        <v>8000</v>
      </c>
      <c r="D2969" s="167">
        <v>0</v>
      </c>
    </row>
    <row r="2970" spans="1:4" s="136" customFormat="1" ht="20.25" x14ac:dyDescent="0.2">
      <c r="A2970" s="159">
        <v>412700</v>
      </c>
      <c r="B2970" s="160" t="s">
        <v>60</v>
      </c>
      <c r="C2970" s="152">
        <v>50000</v>
      </c>
      <c r="D2970" s="167">
        <v>0</v>
      </c>
    </row>
    <row r="2971" spans="1:4" s="136" customFormat="1" ht="20.25" x14ac:dyDescent="0.2">
      <c r="A2971" s="159">
        <v>412900</v>
      </c>
      <c r="B2971" s="169" t="s">
        <v>75</v>
      </c>
      <c r="C2971" s="152">
        <v>1500</v>
      </c>
      <c r="D2971" s="167">
        <v>0</v>
      </c>
    </row>
    <row r="2972" spans="1:4" s="136" customFormat="1" ht="20.25" x14ac:dyDescent="0.2">
      <c r="A2972" s="159">
        <v>412900</v>
      </c>
      <c r="B2972" s="169" t="s">
        <v>77</v>
      </c>
      <c r="C2972" s="152">
        <v>1300</v>
      </c>
      <c r="D2972" s="167">
        <v>0</v>
      </c>
    </row>
    <row r="2973" spans="1:4" s="136" customFormat="1" ht="20.25" x14ac:dyDescent="0.2">
      <c r="A2973" s="159">
        <v>412900</v>
      </c>
      <c r="B2973" s="169" t="s">
        <v>78</v>
      </c>
      <c r="C2973" s="152">
        <v>1500</v>
      </c>
      <c r="D2973" s="167">
        <v>0</v>
      </c>
    </row>
    <row r="2974" spans="1:4" s="177" customFormat="1" ht="20.25" x14ac:dyDescent="0.2">
      <c r="A2974" s="175">
        <v>413000</v>
      </c>
      <c r="B2974" s="168" t="s">
        <v>97</v>
      </c>
      <c r="C2974" s="176">
        <f t="shared" ref="C2974" si="582">C2975</f>
        <v>499.99999999999989</v>
      </c>
      <c r="D2974" s="176">
        <f t="shared" ref="D2974" si="583">D2975</f>
        <v>0</v>
      </c>
    </row>
    <row r="2975" spans="1:4" s="136" customFormat="1" ht="20.25" x14ac:dyDescent="0.2">
      <c r="A2975" s="159">
        <v>413900</v>
      </c>
      <c r="B2975" s="160" t="s">
        <v>106</v>
      </c>
      <c r="C2975" s="152">
        <v>499.99999999999989</v>
      </c>
      <c r="D2975" s="167">
        <v>0</v>
      </c>
    </row>
    <row r="2976" spans="1:4" s="177" customFormat="1" ht="20.25" x14ac:dyDescent="0.2">
      <c r="A2976" s="175">
        <v>510000</v>
      </c>
      <c r="B2976" s="168" t="s">
        <v>243</v>
      </c>
      <c r="C2976" s="176">
        <f>C2977+0</f>
        <v>10000</v>
      </c>
      <c r="D2976" s="176">
        <f>D2977+0</f>
        <v>0</v>
      </c>
    </row>
    <row r="2977" spans="1:4" s="177" customFormat="1" ht="20.25" x14ac:dyDescent="0.2">
      <c r="A2977" s="175">
        <v>511000</v>
      </c>
      <c r="B2977" s="168" t="s">
        <v>244</v>
      </c>
      <c r="C2977" s="176">
        <f t="shared" ref="C2977" si="584">C2978</f>
        <v>10000</v>
      </c>
      <c r="D2977" s="176">
        <f t="shared" ref="D2977" si="585">D2978</f>
        <v>0</v>
      </c>
    </row>
    <row r="2978" spans="1:4" s="136" customFormat="1" ht="20.25" x14ac:dyDescent="0.2">
      <c r="A2978" s="159">
        <v>511300</v>
      </c>
      <c r="B2978" s="160" t="s">
        <v>247</v>
      </c>
      <c r="C2978" s="152">
        <v>10000</v>
      </c>
      <c r="D2978" s="167">
        <v>0</v>
      </c>
    </row>
    <row r="2979" spans="1:4" s="177" customFormat="1" ht="20.25" x14ac:dyDescent="0.2">
      <c r="A2979" s="175">
        <v>630000</v>
      </c>
      <c r="B2979" s="168" t="s">
        <v>277</v>
      </c>
      <c r="C2979" s="176">
        <f>C2980+C2982</f>
        <v>9500</v>
      </c>
      <c r="D2979" s="176">
        <f>D2980+D2982</f>
        <v>150000</v>
      </c>
    </row>
    <row r="2980" spans="1:4" s="177" customFormat="1" ht="20.25" x14ac:dyDescent="0.2">
      <c r="A2980" s="175">
        <v>631000</v>
      </c>
      <c r="B2980" s="168" t="s">
        <v>278</v>
      </c>
      <c r="C2980" s="176">
        <f>0</f>
        <v>0</v>
      </c>
      <c r="D2980" s="176">
        <f>0+D2981</f>
        <v>150000</v>
      </c>
    </row>
    <row r="2981" spans="1:4" s="136" customFormat="1" ht="20.25" x14ac:dyDescent="0.2">
      <c r="A2981" s="179">
        <v>631200</v>
      </c>
      <c r="B2981" s="160" t="s">
        <v>280</v>
      </c>
      <c r="C2981" s="152">
        <v>0</v>
      </c>
      <c r="D2981" s="152">
        <v>150000</v>
      </c>
    </row>
    <row r="2982" spans="1:4" s="177" customFormat="1" ht="20.25" x14ac:dyDescent="0.2">
      <c r="A2982" s="175">
        <v>638000</v>
      </c>
      <c r="B2982" s="168" t="s">
        <v>284</v>
      </c>
      <c r="C2982" s="176">
        <f t="shared" ref="C2982" si="586">C2983</f>
        <v>9500</v>
      </c>
      <c r="D2982" s="176">
        <f t="shared" ref="D2982" si="587">D2983</f>
        <v>0</v>
      </c>
    </row>
    <row r="2983" spans="1:4" s="136" customFormat="1" ht="20.25" x14ac:dyDescent="0.2">
      <c r="A2983" s="159">
        <v>638100</v>
      </c>
      <c r="B2983" s="160" t="s">
        <v>285</v>
      </c>
      <c r="C2983" s="152">
        <v>9500</v>
      </c>
      <c r="D2983" s="167">
        <v>0</v>
      </c>
    </row>
    <row r="2984" spans="1:4" s="136" customFormat="1" ht="20.25" x14ac:dyDescent="0.2">
      <c r="A2984" s="181"/>
      <c r="B2984" s="172" t="s">
        <v>294</v>
      </c>
      <c r="C2984" s="178">
        <f>C2959+C2976+C2979</f>
        <v>1108000</v>
      </c>
      <c r="D2984" s="178">
        <f>D2959+D2976+D2979</f>
        <v>150000</v>
      </c>
    </row>
    <row r="2985" spans="1:4" s="136" customFormat="1" ht="20.25" x14ac:dyDescent="0.2">
      <c r="A2985" s="182"/>
      <c r="B2985" s="154"/>
      <c r="C2985" s="158"/>
      <c r="D2985" s="158"/>
    </row>
    <row r="2986" spans="1:4" s="136" customFormat="1" ht="20.25" x14ac:dyDescent="0.2">
      <c r="A2986" s="182"/>
      <c r="B2986" s="154"/>
      <c r="C2986" s="158"/>
      <c r="D2986" s="158"/>
    </row>
    <row r="2987" spans="1:4" s="136" customFormat="1" ht="20.25" x14ac:dyDescent="0.2">
      <c r="A2987" s="159" t="s">
        <v>462</v>
      </c>
      <c r="B2987" s="168"/>
      <c r="C2987" s="158"/>
      <c r="D2987" s="158"/>
    </row>
    <row r="2988" spans="1:4" s="136" customFormat="1" ht="20.25" x14ac:dyDescent="0.2">
      <c r="A2988" s="159" t="s">
        <v>377</v>
      </c>
      <c r="B2988" s="168"/>
      <c r="C2988" s="158"/>
      <c r="D2988" s="158"/>
    </row>
    <row r="2989" spans="1:4" s="136" customFormat="1" ht="20.25" x14ac:dyDescent="0.2">
      <c r="A2989" s="159" t="s">
        <v>463</v>
      </c>
      <c r="B2989" s="168"/>
      <c r="C2989" s="158"/>
      <c r="D2989" s="158"/>
    </row>
    <row r="2990" spans="1:4" s="136" customFormat="1" ht="20.25" x14ac:dyDescent="0.2">
      <c r="A2990" s="159" t="s">
        <v>293</v>
      </c>
      <c r="B2990" s="168"/>
      <c r="C2990" s="158"/>
      <c r="D2990" s="158"/>
    </row>
    <row r="2991" spans="1:4" s="136" customFormat="1" ht="20.25" x14ac:dyDescent="0.2">
      <c r="A2991" s="159"/>
      <c r="B2991" s="161"/>
      <c r="C2991" s="158"/>
      <c r="D2991" s="158"/>
    </row>
    <row r="2992" spans="1:4" s="136" customFormat="1" ht="20.25" x14ac:dyDescent="0.2">
      <c r="A2992" s="175">
        <v>410000</v>
      </c>
      <c r="B2992" s="163" t="s">
        <v>44</v>
      </c>
      <c r="C2992" s="176">
        <f t="shared" ref="C2992" si="588">C2993+C2998</f>
        <v>1029200</v>
      </c>
      <c r="D2992" s="176">
        <f>D2993+D2998</f>
        <v>0</v>
      </c>
    </row>
    <row r="2993" spans="1:4" s="136" customFormat="1" ht="20.25" x14ac:dyDescent="0.2">
      <c r="A2993" s="175">
        <v>411000</v>
      </c>
      <c r="B2993" s="163" t="s">
        <v>45</v>
      </c>
      <c r="C2993" s="176">
        <f t="shared" ref="C2993" si="589">SUM(C2994:C2997)</f>
        <v>897900</v>
      </c>
      <c r="D2993" s="176">
        <f>SUM(D2994:D2997)</f>
        <v>0</v>
      </c>
    </row>
    <row r="2994" spans="1:4" s="136" customFormat="1" ht="20.25" x14ac:dyDescent="0.2">
      <c r="A2994" s="159">
        <v>411100</v>
      </c>
      <c r="B2994" s="160" t="s">
        <v>46</v>
      </c>
      <c r="C2994" s="152">
        <f>790000+42400+2500</f>
        <v>834900</v>
      </c>
      <c r="D2994" s="167">
        <v>0</v>
      </c>
    </row>
    <row r="2995" spans="1:4" s="136" customFormat="1" ht="20.25" x14ac:dyDescent="0.2">
      <c r="A2995" s="159">
        <v>411200</v>
      </c>
      <c r="B2995" s="160" t="s">
        <v>47</v>
      </c>
      <c r="C2995" s="152">
        <v>45000</v>
      </c>
      <c r="D2995" s="167">
        <v>0</v>
      </c>
    </row>
    <row r="2996" spans="1:4" s="136" customFormat="1" ht="40.5" x14ac:dyDescent="0.2">
      <c r="A2996" s="159">
        <v>411300</v>
      </c>
      <c r="B2996" s="160" t="s">
        <v>48</v>
      </c>
      <c r="C2996" s="152">
        <v>15000</v>
      </c>
      <c r="D2996" s="167">
        <v>0</v>
      </c>
    </row>
    <row r="2997" spans="1:4" s="136" customFormat="1" ht="20.25" x14ac:dyDescent="0.2">
      <c r="A2997" s="159">
        <v>411400</v>
      </c>
      <c r="B2997" s="160" t="s">
        <v>49</v>
      </c>
      <c r="C2997" s="152">
        <v>3000</v>
      </c>
      <c r="D2997" s="167">
        <v>0</v>
      </c>
    </row>
    <row r="2998" spans="1:4" s="177" customFormat="1" ht="20.25" x14ac:dyDescent="0.2">
      <c r="A2998" s="175">
        <v>412000</v>
      </c>
      <c r="B2998" s="168" t="s">
        <v>50</v>
      </c>
      <c r="C2998" s="176">
        <f t="shared" ref="C2998" si="590">SUM(C2999:C3009)</f>
        <v>131300</v>
      </c>
      <c r="D2998" s="176">
        <f>SUM(D2999:D3009)</f>
        <v>0</v>
      </c>
    </row>
    <row r="2999" spans="1:4" s="136" customFormat="1" ht="20.25" x14ac:dyDescent="0.2">
      <c r="A2999" s="159">
        <v>412200</v>
      </c>
      <c r="B2999" s="160" t="s">
        <v>52</v>
      </c>
      <c r="C2999" s="152">
        <v>62400</v>
      </c>
      <c r="D2999" s="167">
        <v>0</v>
      </c>
    </row>
    <row r="3000" spans="1:4" s="136" customFormat="1" ht="20.25" x14ac:dyDescent="0.2">
      <c r="A3000" s="159">
        <v>412300</v>
      </c>
      <c r="B3000" s="160" t="s">
        <v>53</v>
      </c>
      <c r="C3000" s="152">
        <v>20000</v>
      </c>
      <c r="D3000" s="167">
        <v>0</v>
      </c>
    </row>
    <row r="3001" spans="1:4" s="136" customFormat="1" ht="20.25" x14ac:dyDescent="0.2">
      <c r="A3001" s="159">
        <v>412500</v>
      </c>
      <c r="B3001" s="160" t="s">
        <v>57</v>
      </c>
      <c r="C3001" s="152">
        <v>3000</v>
      </c>
      <c r="D3001" s="167">
        <v>0</v>
      </c>
    </row>
    <row r="3002" spans="1:4" s="136" customFormat="1" ht="20.25" x14ac:dyDescent="0.2">
      <c r="A3002" s="159">
        <v>412600</v>
      </c>
      <c r="B3002" s="160" t="s">
        <v>58</v>
      </c>
      <c r="C3002" s="152">
        <v>10000</v>
      </c>
      <c r="D3002" s="167">
        <v>0</v>
      </c>
    </row>
    <row r="3003" spans="1:4" s="136" customFormat="1" ht="20.25" x14ac:dyDescent="0.2">
      <c r="A3003" s="159">
        <v>412700</v>
      </c>
      <c r="B3003" s="160" t="s">
        <v>60</v>
      </c>
      <c r="C3003" s="152">
        <v>24700</v>
      </c>
      <c r="D3003" s="167">
        <v>0</v>
      </c>
    </row>
    <row r="3004" spans="1:4" s="136" customFormat="1" ht="20.25" x14ac:dyDescent="0.2">
      <c r="A3004" s="159">
        <v>412900</v>
      </c>
      <c r="B3004" s="169" t="s">
        <v>74</v>
      </c>
      <c r="C3004" s="152">
        <v>1500</v>
      </c>
      <c r="D3004" s="167">
        <v>0</v>
      </c>
    </row>
    <row r="3005" spans="1:4" s="136" customFormat="1" ht="20.25" x14ac:dyDescent="0.2">
      <c r="A3005" s="159">
        <v>412900</v>
      </c>
      <c r="B3005" s="169" t="s">
        <v>75</v>
      </c>
      <c r="C3005" s="152">
        <v>4000</v>
      </c>
      <c r="D3005" s="167">
        <v>0</v>
      </c>
    </row>
    <row r="3006" spans="1:4" s="136" customFormat="1" ht="20.25" x14ac:dyDescent="0.2">
      <c r="A3006" s="159">
        <v>412900</v>
      </c>
      <c r="B3006" s="160" t="s">
        <v>76</v>
      </c>
      <c r="C3006" s="152">
        <v>2000</v>
      </c>
      <c r="D3006" s="167">
        <v>0</v>
      </c>
    </row>
    <row r="3007" spans="1:4" s="136" customFormat="1" ht="20.25" x14ac:dyDescent="0.2">
      <c r="A3007" s="159">
        <v>412900</v>
      </c>
      <c r="B3007" s="169" t="s">
        <v>77</v>
      </c>
      <c r="C3007" s="152">
        <v>1000</v>
      </c>
      <c r="D3007" s="167">
        <v>0</v>
      </c>
    </row>
    <row r="3008" spans="1:4" s="136" customFormat="1" ht="20.25" x14ac:dyDescent="0.2">
      <c r="A3008" s="159">
        <v>412900</v>
      </c>
      <c r="B3008" s="169" t="s">
        <v>78</v>
      </c>
      <c r="C3008" s="152">
        <v>1700</v>
      </c>
      <c r="D3008" s="167">
        <v>0</v>
      </c>
    </row>
    <row r="3009" spans="1:4" s="136" customFormat="1" ht="20.25" x14ac:dyDescent="0.2">
      <c r="A3009" s="159">
        <v>412900</v>
      </c>
      <c r="B3009" s="160" t="s">
        <v>80</v>
      </c>
      <c r="C3009" s="152">
        <v>1000</v>
      </c>
      <c r="D3009" s="167">
        <v>0</v>
      </c>
    </row>
    <row r="3010" spans="1:4" s="177" customFormat="1" ht="20.25" x14ac:dyDescent="0.2">
      <c r="A3010" s="175">
        <v>510000</v>
      </c>
      <c r="B3010" s="168" t="s">
        <v>243</v>
      </c>
      <c r="C3010" s="176">
        <f t="shared" ref="C3010" si="591">C3011</f>
        <v>5000</v>
      </c>
      <c r="D3010" s="176">
        <f t="shared" ref="D3010" si="592">D3011</f>
        <v>0</v>
      </c>
    </row>
    <row r="3011" spans="1:4" s="177" customFormat="1" ht="20.25" x14ac:dyDescent="0.2">
      <c r="A3011" s="175">
        <v>511000</v>
      </c>
      <c r="B3011" s="168" t="s">
        <v>244</v>
      </c>
      <c r="C3011" s="176">
        <f>0+C3012</f>
        <v>5000</v>
      </c>
      <c r="D3011" s="176">
        <f>0+D3012</f>
        <v>0</v>
      </c>
    </row>
    <row r="3012" spans="1:4" s="136" customFormat="1" ht="20.25" x14ac:dyDescent="0.2">
      <c r="A3012" s="179">
        <v>511200</v>
      </c>
      <c r="B3012" s="160" t="s">
        <v>246</v>
      </c>
      <c r="C3012" s="152">
        <v>5000</v>
      </c>
      <c r="D3012" s="167">
        <v>0</v>
      </c>
    </row>
    <row r="3013" spans="1:4" s="177" customFormat="1" ht="20.25" x14ac:dyDescent="0.2">
      <c r="A3013" s="175">
        <v>630000</v>
      </c>
      <c r="B3013" s="168" t="s">
        <v>277</v>
      </c>
      <c r="C3013" s="176">
        <f>C3014+C3016</f>
        <v>20000</v>
      </c>
      <c r="D3013" s="176">
        <f>D3014+D3016</f>
        <v>330000</v>
      </c>
    </row>
    <row r="3014" spans="1:4" s="177" customFormat="1" ht="20.25" x14ac:dyDescent="0.2">
      <c r="A3014" s="175">
        <v>631000</v>
      </c>
      <c r="B3014" s="168" t="s">
        <v>278</v>
      </c>
      <c r="C3014" s="176">
        <f>0+C3015</f>
        <v>0</v>
      </c>
      <c r="D3014" s="176">
        <f>0+D3015</f>
        <v>330000</v>
      </c>
    </row>
    <row r="3015" spans="1:4" s="136" customFormat="1" ht="20.25" x14ac:dyDescent="0.2">
      <c r="A3015" s="179">
        <v>631200</v>
      </c>
      <c r="B3015" s="160" t="s">
        <v>280</v>
      </c>
      <c r="C3015" s="152">
        <v>0</v>
      </c>
      <c r="D3015" s="152">
        <v>330000</v>
      </c>
    </row>
    <row r="3016" spans="1:4" s="177" customFormat="1" ht="20.25" x14ac:dyDescent="0.2">
      <c r="A3016" s="175">
        <v>638000</v>
      </c>
      <c r="B3016" s="168" t="s">
        <v>284</v>
      </c>
      <c r="C3016" s="176">
        <f t="shared" ref="C3016" si="593">C3017</f>
        <v>20000</v>
      </c>
      <c r="D3016" s="176">
        <f t="shared" ref="D3016" si="594">D3017</f>
        <v>0</v>
      </c>
    </row>
    <row r="3017" spans="1:4" s="136" customFormat="1" ht="20.25" x14ac:dyDescent="0.2">
      <c r="A3017" s="159">
        <v>638100</v>
      </c>
      <c r="B3017" s="160" t="s">
        <v>285</v>
      </c>
      <c r="C3017" s="152">
        <v>20000</v>
      </c>
      <c r="D3017" s="167">
        <v>0</v>
      </c>
    </row>
    <row r="3018" spans="1:4" s="136" customFormat="1" ht="20.25" x14ac:dyDescent="0.2">
      <c r="A3018" s="181"/>
      <c r="B3018" s="172" t="s">
        <v>294</v>
      </c>
      <c r="C3018" s="178">
        <f>C2992+C3010+C3013</f>
        <v>1054200</v>
      </c>
      <c r="D3018" s="178">
        <f>D2992+D3010+D3013</f>
        <v>330000</v>
      </c>
    </row>
    <row r="3019" spans="1:4" s="136" customFormat="1" ht="20.25" x14ac:dyDescent="0.2">
      <c r="A3019" s="182"/>
      <c r="B3019" s="154"/>
      <c r="C3019" s="158"/>
      <c r="D3019" s="158"/>
    </row>
    <row r="3020" spans="1:4" s="136" customFormat="1" ht="20.25" x14ac:dyDescent="0.2">
      <c r="A3020" s="157"/>
      <c r="B3020" s="154"/>
      <c r="C3020" s="152"/>
      <c r="D3020" s="152"/>
    </row>
    <row r="3021" spans="1:4" s="136" customFormat="1" ht="20.25" x14ac:dyDescent="0.2">
      <c r="A3021" s="159" t="s">
        <v>464</v>
      </c>
      <c r="B3021" s="168"/>
      <c r="C3021" s="152"/>
      <c r="D3021" s="152"/>
    </row>
    <row r="3022" spans="1:4" s="136" customFormat="1" ht="20.25" x14ac:dyDescent="0.2">
      <c r="A3022" s="159" t="s">
        <v>377</v>
      </c>
      <c r="B3022" s="168"/>
      <c r="C3022" s="152"/>
      <c r="D3022" s="152"/>
    </row>
    <row r="3023" spans="1:4" s="136" customFormat="1" ht="20.25" x14ac:dyDescent="0.2">
      <c r="A3023" s="159" t="s">
        <v>465</v>
      </c>
      <c r="B3023" s="168"/>
      <c r="C3023" s="152"/>
      <c r="D3023" s="152"/>
    </row>
    <row r="3024" spans="1:4" s="136" customFormat="1" ht="20.25" x14ac:dyDescent="0.2">
      <c r="A3024" s="159" t="s">
        <v>293</v>
      </c>
      <c r="B3024" s="168"/>
      <c r="C3024" s="152"/>
      <c r="D3024" s="152"/>
    </row>
    <row r="3025" spans="1:4" s="136" customFormat="1" ht="20.25" x14ac:dyDescent="0.2">
      <c r="A3025" s="159"/>
      <c r="B3025" s="161"/>
      <c r="C3025" s="158"/>
      <c r="D3025" s="158"/>
    </row>
    <row r="3026" spans="1:4" s="136" customFormat="1" ht="20.25" x14ac:dyDescent="0.2">
      <c r="A3026" s="175">
        <v>410000</v>
      </c>
      <c r="B3026" s="163" t="s">
        <v>44</v>
      </c>
      <c r="C3026" s="176">
        <f t="shared" ref="C3026" si="595">C3027+C3032</f>
        <v>1345100</v>
      </c>
      <c r="D3026" s="176">
        <f>D3027+D3032</f>
        <v>0</v>
      </c>
    </row>
    <row r="3027" spans="1:4" s="136" customFormat="1" ht="20.25" x14ac:dyDescent="0.2">
      <c r="A3027" s="175">
        <v>411000</v>
      </c>
      <c r="B3027" s="163" t="s">
        <v>45</v>
      </c>
      <c r="C3027" s="176">
        <f t="shared" ref="C3027" si="596">SUM(C3028:C3031)</f>
        <v>1179000</v>
      </c>
      <c r="D3027" s="176">
        <f>SUM(D3028:D3031)</f>
        <v>0</v>
      </c>
    </row>
    <row r="3028" spans="1:4" s="136" customFormat="1" ht="20.25" x14ac:dyDescent="0.2">
      <c r="A3028" s="159">
        <v>411100</v>
      </c>
      <c r="B3028" s="160" t="s">
        <v>46</v>
      </c>
      <c r="C3028" s="152">
        <v>1115000</v>
      </c>
      <c r="D3028" s="167">
        <v>0</v>
      </c>
    </row>
    <row r="3029" spans="1:4" s="136" customFormat="1" ht="20.25" x14ac:dyDescent="0.2">
      <c r="A3029" s="159">
        <v>411200</v>
      </c>
      <c r="B3029" s="160" t="s">
        <v>47</v>
      </c>
      <c r="C3029" s="152">
        <v>21000</v>
      </c>
      <c r="D3029" s="167">
        <v>0</v>
      </c>
    </row>
    <row r="3030" spans="1:4" s="136" customFormat="1" ht="40.5" x14ac:dyDescent="0.2">
      <c r="A3030" s="159">
        <v>411300</v>
      </c>
      <c r="B3030" s="160" t="s">
        <v>48</v>
      </c>
      <c r="C3030" s="152">
        <v>18000</v>
      </c>
      <c r="D3030" s="167">
        <v>0</v>
      </c>
    </row>
    <row r="3031" spans="1:4" s="136" customFormat="1" ht="20.25" x14ac:dyDescent="0.2">
      <c r="A3031" s="159">
        <v>411400</v>
      </c>
      <c r="B3031" s="160" t="s">
        <v>49</v>
      </c>
      <c r="C3031" s="152">
        <v>25000</v>
      </c>
      <c r="D3031" s="167">
        <v>0</v>
      </c>
    </row>
    <row r="3032" spans="1:4" s="136" customFormat="1" ht="20.25" x14ac:dyDescent="0.2">
      <c r="A3032" s="175">
        <v>412000</v>
      </c>
      <c r="B3032" s="168" t="s">
        <v>50</v>
      </c>
      <c r="C3032" s="176">
        <f t="shared" ref="C3032" si="597">SUM(C3033:C3044)</f>
        <v>166100</v>
      </c>
      <c r="D3032" s="176">
        <f>SUM(D3033:D3044)</f>
        <v>0</v>
      </c>
    </row>
    <row r="3033" spans="1:4" s="136" customFormat="1" ht="20.25" x14ac:dyDescent="0.2">
      <c r="A3033" s="159">
        <v>412100</v>
      </c>
      <c r="B3033" s="160" t="s">
        <v>51</v>
      </c>
      <c r="C3033" s="152">
        <v>59000</v>
      </c>
      <c r="D3033" s="167">
        <v>0</v>
      </c>
    </row>
    <row r="3034" spans="1:4" s="136" customFormat="1" ht="20.25" x14ac:dyDescent="0.2">
      <c r="A3034" s="159">
        <v>412200</v>
      </c>
      <c r="B3034" s="160" t="s">
        <v>52</v>
      </c>
      <c r="C3034" s="152">
        <v>44000</v>
      </c>
      <c r="D3034" s="167">
        <v>0</v>
      </c>
    </row>
    <row r="3035" spans="1:4" s="136" customFormat="1" ht="20.25" x14ac:dyDescent="0.2">
      <c r="A3035" s="159">
        <v>412300</v>
      </c>
      <c r="B3035" s="160" t="s">
        <v>53</v>
      </c>
      <c r="C3035" s="152">
        <v>13000</v>
      </c>
      <c r="D3035" s="167">
        <v>0</v>
      </c>
    </row>
    <row r="3036" spans="1:4" s="136" customFormat="1" ht="20.25" x14ac:dyDescent="0.2">
      <c r="A3036" s="159">
        <v>412500</v>
      </c>
      <c r="B3036" s="160" t="s">
        <v>57</v>
      </c>
      <c r="C3036" s="152">
        <v>7500</v>
      </c>
      <c r="D3036" s="167">
        <v>0</v>
      </c>
    </row>
    <row r="3037" spans="1:4" s="136" customFormat="1" ht="20.25" x14ac:dyDescent="0.2">
      <c r="A3037" s="159">
        <v>412600</v>
      </c>
      <c r="B3037" s="160" t="s">
        <v>58</v>
      </c>
      <c r="C3037" s="152">
        <v>19000</v>
      </c>
      <c r="D3037" s="167">
        <v>0</v>
      </c>
    </row>
    <row r="3038" spans="1:4" s="136" customFormat="1" ht="20.25" x14ac:dyDescent="0.2">
      <c r="A3038" s="159">
        <v>412700</v>
      </c>
      <c r="B3038" s="160" t="s">
        <v>60</v>
      </c>
      <c r="C3038" s="152">
        <v>8800</v>
      </c>
      <c r="D3038" s="167">
        <v>0</v>
      </c>
    </row>
    <row r="3039" spans="1:4" s="136" customFormat="1" ht="20.25" x14ac:dyDescent="0.2">
      <c r="A3039" s="159">
        <v>412900</v>
      </c>
      <c r="B3039" s="169" t="s">
        <v>74</v>
      </c>
      <c r="C3039" s="152">
        <v>499.99999999999994</v>
      </c>
      <c r="D3039" s="167">
        <v>0</v>
      </c>
    </row>
    <row r="3040" spans="1:4" s="136" customFormat="1" ht="20.25" x14ac:dyDescent="0.2">
      <c r="A3040" s="159">
        <v>412900</v>
      </c>
      <c r="B3040" s="169" t="s">
        <v>75</v>
      </c>
      <c r="C3040" s="152">
        <v>9000</v>
      </c>
      <c r="D3040" s="167">
        <v>0</v>
      </c>
    </row>
    <row r="3041" spans="1:4" s="136" customFormat="1" ht="20.25" x14ac:dyDescent="0.2">
      <c r="A3041" s="159">
        <v>412900</v>
      </c>
      <c r="B3041" s="169" t="s">
        <v>76</v>
      </c>
      <c r="C3041" s="152">
        <v>800</v>
      </c>
      <c r="D3041" s="167">
        <v>0</v>
      </c>
    </row>
    <row r="3042" spans="1:4" s="136" customFormat="1" ht="20.25" x14ac:dyDescent="0.2">
      <c r="A3042" s="159">
        <v>412900</v>
      </c>
      <c r="B3042" s="169" t="s">
        <v>77</v>
      </c>
      <c r="C3042" s="152">
        <v>2000</v>
      </c>
      <c r="D3042" s="167">
        <v>0</v>
      </c>
    </row>
    <row r="3043" spans="1:4" s="136" customFormat="1" ht="20.25" x14ac:dyDescent="0.2">
      <c r="A3043" s="159">
        <v>412900</v>
      </c>
      <c r="B3043" s="169" t="s">
        <v>78</v>
      </c>
      <c r="C3043" s="152">
        <v>2500</v>
      </c>
      <c r="D3043" s="167">
        <v>0</v>
      </c>
    </row>
    <row r="3044" spans="1:4" s="136" customFormat="1" ht="20.25" x14ac:dyDescent="0.2">
      <c r="A3044" s="159">
        <v>412900</v>
      </c>
      <c r="B3044" s="169" t="s">
        <v>80</v>
      </c>
      <c r="C3044" s="152">
        <v>0</v>
      </c>
      <c r="D3044" s="167">
        <v>0</v>
      </c>
    </row>
    <row r="3045" spans="1:4" s="136" customFormat="1" ht="20.25" x14ac:dyDescent="0.2">
      <c r="A3045" s="175">
        <v>510000</v>
      </c>
      <c r="B3045" s="168" t="s">
        <v>243</v>
      </c>
      <c r="C3045" s="176">
        <f>C3046+0</f>
        <v>5000</v>
      </c>
      <c r="D3045" s="176">
        <f>D3046+0</f>
        <v>0</v>
      </c>
    </row>
    <row r="3046" spans="1:4" s="136" customFormat="1" ht="20.25" x14ac:dyDescent="0.2">
      <c r="A3046" s="175">
        <v>511000</v>
      </c>
      <c r="B3046" s="168" t="s">
        <v>244</v>
      </c>
      <c r="C3046" s="176">
        <f t="shared" ref="C3046" si="598">SUM(C3047:C3047)</f>
        <v>5000</v>
      </c>
      <c r="D3046" s="176">
        <f t="shared" ref="D3046" si="599">SUM(D3047:D3047)</f>
        <v>0</v>
      </c>
    </row>
    <row r="3047" spans="1:4" s="136" customFormat="1" ht="20.25" x14ac:dyDescent="0.2">
      <c r="A3047" s="159">
        <v>511300</v>
      </c>
      <c r="B3047" s="160" t="s">
        <v>247</v>
      </c>
      <c r="C3047" s="152">
        <v>5000</v>
      </c>
      <c r="D3047" s="167">
        <v>0</v>
      </c>
    </row>
    <row r="3048" spans="1:4" s="177" customFormat="1" ht="20.25" x14ac:dyDescent="0.2">
      <c r="A3048" s="175">
        <v>630000</v>
      </c>
      <c r="B3048" s="168" t="s">
        <v>277</v>
      </c>
      <c r="C3048" s="176">
        <f>0+C3049</f>
        <v>57000</v>
      </c>
      <c r="D3048" s="176">
        <f>0+D3049</f>
        <v>0</v>
      </c>
    </row>
    <row r="3049" spans="1:4" s="177" customFormat="1" ht="20.25" x14ac:dyDescent="0.2">
      <c r="A3049" s="175">
        <v>638000</v>
      </c>
      <c r="B3049" s="168" t="s">
        <v>284</v>
      </c>
      <c r="C3049" s="176">
        <f t="shared" ref="C3049" si="600">C3050</f>
        <v>57000</v>
      </c>
      <c r="D3049" s="176">
        <f t="shared" ref="D3049" si="601">D3050</f>
        <v>0</v>
      </c>
    </row>
    <row r="3050" spans="1:4" s="136" customFormat="1" ht="20.25" x14ac:dyDescent="0.2">
      <c r="A3050" s="159">
        <v>638100</v>
      </c>
      <c r="B3050" s="160" t="s">
        <v>285</v>
      </c>
      <c r="C3050" s="152">
        <v>57000</v>
      </c>
      <c r="D3050" s="167">
        <v>0</v>
      </c>
    </row>
    <row r="3051" spans="1:4" s="136" customFormat="1" ht="20.25" x14ac:dyDescent="0.2">
      <c r="A3051" s="181"/>
      <c r="B3051" s="172" t="s">
        <v>294</v>
      </c>
      <c r="C3051" s="178">
        <f>C3026+C3045+C3048</f>
        <v>1407100</v>
      </c>
      <c r="D3051" s="178">
        <f>D3026+D3045+D3048</f>
        <v>0</v>
      </c>
    </row>
    <row r="3052" spans="1:4" s="136" customFormat="1" ht="20.25" x14ac:dyDescent="0.2">
      <c r="A3052" s="182"/>
      <c r="B3052" s="154"/>
      <c r="C3052" s="158"/>
      <c r="D3052" s="158"/>
    </row>
    <row r="3053" spans="1:4" s="136" customFormat="1" ht="20.25" x14ac:dyDescent="0.2">
      <c r="A3053" s="157"/>
      <c r="B3053" s="154"/>
      <c r="C3053" s="152"/>
      <c r="D3053" s="152"/>
    </row>
    <row r="3054" spans="1:4" s="136" customFormat="1" ht="20.25" x14ac:dyDescent="0.2">
      <c r="A3054" s="159" t="s">
        <v>466</v>
      </c>
      <c r="B3054" s="168"/>
      <c r="C3054" s="152"/>
      <c r="D3054" s="152"/>
    </row>
    <row r="3055" spans="1:4" s="136" customFormat="1" ht="20.25" x14ac:dyDescent="0.2">
      <c r="A3055" s="159" t="s">
        <v>377</v>
      </c>
      <c r="B3055" s="168"/>
      <c r="C3055" s="152"/>
      <c r="D3055" s="152"/>
    </row>
    <row r="3056" spans="1:4" s="136" customFormat="1" ht="20.25" x14ac:dyDescent="0.2">
      <c r="A3056" s="159" t="s">
        <v>467</v>
      </c>
      <c r="B3056" s="168"/>
      <c r="C3056" s="152"/>
      <c r="D3056" s="152"/>
    </row>
    <row r="3057" spans="1:4" s="136" customFormat="1" ht="20.25" x14ac:dyDescent="0.2">
      <c r="A3057" s="159" t="s">
        <v>293</v>
      </c>
      <c r="B3057" s="168"/>
      <c r="C3057" s="152"/>
      <c r="D3057" s="152"/>
    </row>
    <row r="3058" spans="1:4" s="136" customFormat="1" ht="20.25" x14ac:dyDescent="0.2">
      <c r="A3058" s="159"/>
      <c r="B3058" s="161"/>
      <c r="C3058" s="158"/>
      <c r="D3058" s="158"/>
    </row>
    <row r="3059" spans="1:4" s="136" customFormat="1" ht="20.25" x14ac:dyDescent="0.2">
      <c r="A3059" s="175">
        <v>410000</v>
      </c>
      <c r="B3059" s="163" t="s">
        <v>44</v>
      </c>
      <c r="C3059" s="176">
        <f>C3060+C3065+C3079+0</f>
        <v>1791000</v>
      </c>
      <c r="D3059" s="176">
        <f>D3060+D3065+D3079+0</f>
        <v>0</v>
      </c>
    </row>
    <row r="3060" spans="1:4" s="136" customFormat="1" ht="20.25" x14ac:dyDescent="0.2">
      <c r="A3060" s="175">
        <v>411000</v>
      </c>
      <c r="B3060" s="163" t="s">
        <v>45</v>
      </c>
      <c r="C3060" s="176">
        <f t="shared" ref="C3060" si="602">SUM(C3061:C3064)</f>
        <v>1505000</v>
      </c>
      <c r="D3060" s="176">
        <f>SUM(D3061:D3064)</f>
        <v>0</v>
      </c>
    </row>
    <row r="3061" spans="1:4" s="136" customFormat="1" ht="20.25" x14ac:dyDescent="0.2">
      <c r="A3061" s="159">
        <v>411100</v>
      </c>
      <c r="B3061" s="160" t="s">
        <v>46</v>
      </c>
      <c r="C3061" s="152">
        <v>1423000</v>
      </c>
      <c r="D3061" s="167">
        <v>0</v>
      </c>
    </row>
    <row r="3062" spans="1:4" s="136" customFormat="1" ht="20.25" x14ac:dyDescent="0.2">
      <c r="A3062" s="159">
        <v>411200</v>
      </c>
      <c r="B3062" s="160" t="s">
        <v>47</v>
      </c>
      <c r="C3062" s="152">
        <v>32000</v>
      </c>
      <c r="D3062" s="167">
        <v>0</v>
      </c>
    </row>
    <row r="3063" spans="1:4" s="136" customFormat="1" ht="40.5" x14ac:dyDescent="0.2">
      <c r="A3063" s="159">
        <v>411300</v>
      </c>
      <c r="B3063" s="160" t="s">
        <v>48</v>
      </c>
      <c r="C3063" s="152">
        <v>40000</v>
      </c>
      <c r="D3063" s="167">
        <v>0</v>
      </c>
    </row>
    <row r="3064" spans="1:4" s="136" customFormat="1" ht="20.25" x14ac:dyDescent="0.2">
      <c r="A3064" s="159">
        <v>411400</v>
      </c>
      <c r="B3064" s="160" t="s">
        <v>49</v>
      </c>
      <c r="C3064" s="152">
        <v>10000</v>
      </c>
      <c r="D3064" s="167">
        <v>0</v>
      </c>
    </row>
    <row r="3065" spans="1:4" s="136" customFormat="1" ht="20.25" x14ac:dyDescent="0.2">
      <c r="A3065" s="175">
        <v>412000</v>
      </c>
      <c r="B3065" s="168" t="s">
        <v>50</v>
      </c>
      <c r="C3065" s="176">
        <f>SUM(C3066:C3078)</f>
        <v>285000</v>
      </c>
      <c r="D3065" s="176">
        <f>SUM(D3066:D3078)</f>
        <v>0</v>
      </c>
    </row>
    <row r="3066" spans="1:4" s="136" customFormat="1" ht="20.25" x14ac:dyDescent="0.2">
      <c r="A3066" s="159">
        <v>412100</v>
      </c>
      <c r="B3066" s="160" t="s">
        <v>51</v>
      </c>
      <c r="C3066" s="152">
        <v>3500</v>
      </c>
      <c r="D3066" s="167">
        <v>0</v>
      </c>
    </row>
    <row r="3067" spans="1:4" s="136" customFormat="1" ht="20.25" x14ac:dyDescent="0.2">
      <c r="A3067" s="159">
        <v>412200</v>
      </c>
      <c r="B3067" s="160" t="s">
        <v>52</v>
      </c>
      <c r="C3067" s="152">
        <v>25000</v>
      </c>
      <c r="D3067" s="167">
        <v>0</v>
      </c>
    </row>
    <row r="3068" spans="1:4" s="136" customFormat="1" ht="20.25" x14ac:dyDescent="0.2">
      <c r="A3068" s="159">
        <v>412300</v>
      </c>
      <c r="B3068" s="160" t="s">
        <v>53</v>
      </c>
      <c r="C3068" s="152">
        <v>20000</v>
      </c>
      <c r="D3068" s="167">
        <v>0</v>
      </c>
    </row>
    <row r="3069" spans="1:4" s="136" customFormat="1" ht="20.25" x14ac:dyDescent="0.2">
      <c r="A3069" s="159">
        <v>412500</v>
      </c>
      <c r="B3069" s="160" t="s">
        <v>57</v>
      </c>
      <c r="C3069" s="152">
        <v>14000</v>
      </c>
      <c r="D3069" s="167">
        <v>0</v>
      </c>
    </row>
    <row r="3070" spans="1:4" s="136" customFormat="1" ht="20.25" x14ac:dyDescent="0.2">
      <c r="A3070" s="159">
        <v>412600</v>
      </c>
      <c r="B3070" s="160" t="s">
        <v>58</v>
      </c>
      <c r="C3070" s="152">
        <v>35000</v>
      </c>
      <c r="D3070" s="167">
        <v>0</v>
      </c>
    </row>
    <row r="3071" spans="1:4" s="136" customFormat="1" ht="20.25" x14ac:dyDescent="0.2">
      <c r="A3071" s="159">
        <v>412700</v>
      </c>
      <c r="B3071" s="160" t="s">
        <v>60</v>
      </c>
      <c r="C3071" s="152">
        <v>22000</v>
      </c>
      <c r="D3071" s="167">
        <v>0</v>
      </c>
    </row>
    <row r="3072" spans="1:4" s="136" customFormat="1" ht="20.25" x14ac:dyDescent="0.2">
      <c r="A3072" s="159">
        <v>412900</v>
      </c>
      <c r="B3072" s="160" t="s">
        <v>74</v>
      </c>
      <c r="C3072" s="152">
        <v>800</v>
      </c>
      <c r="D3072" s="167">
        <v>0</v>
      </c>
    </row>
    <row r="3073" spans="1:4" s="136" customFormat="1" ht="20.25" x14ac:dyDescent="0.2">
      <c r="A3073" s="159">
        <v>412900</v>
      </c>
      <c r="B3073" s="169" t="s">
        <v>75</v>
      </c>
      <c r="C3073" s="152">
        <v>50000</v>
      </c>
      <c r="D3073" s="167">
        <v>0</v>
      </c>
    </row>
    <row r="3074" spans="1:4" s="136" customFormat="1" ht="20.25" x14ac:dyDescent="0.2">
      <c r="A3074" s="159">
        <v>412900</v>
      </c>
      <c r="B3074" s="169" t="s">
        <v>76</v>
      </c>
      <c r="C3074" s="152">
        <v>1999.9999999999998</v>
      </c>
      <c r="D3074" s="167">
        <v>0</v>
      </c>
    </row>
    <row r="3075" spans="1:4" s="136" customFormat="1" ht="20.25" x14ac:dyDescent="0.2">
      <c r="A3075" s="159">
        <v>412900</v>
      </c>
      <c r="B3075" s="169" t="s">
        <v>77</v>
      </c>
      <c r="C3075" s="152">
        <v>1000</v>
      </c>
      <c r="D3075" s="167">
        <v>0</v>
      </c>
    </row>
    <row r="3076" spans="1:4" s="136" customFormat="1" ht="20.25" x14ac:dyDescent="0.2">
      <c r="A3076" s="159">
        <v>412900</v>
      </c>
      <c r="B3076" s="169" t="s">
        <v>78</v>
      </c>
      <c r="C3076" s="152">
        <v>3200</v>
      </c>
      <c r="D3076" s="167">
        <v>0</v>
      </c>
    </row>
    <row r="3077" spans="1:4" s="136" customFormat="1" ht="20.25" x14ac:dyDescent="0.2">
      <c r="A3077" s="159">
        <v>412900</v>
      </c>
      <c r="B3077" s="160" t="s">
        <v>80</v>
      </c>
      <c r="C3077" s="152">
        <v>1999.9999999999998</v>
      </c>
      <c r="D3077" s="167">
        <v>0</v>
      </c>
    </row>
    <row r="3078" spans="1:4" s="136" customFormat="1" ht="20.25" x14ac:dyDescent="0.2">
      <c r="A3078" s="159">
        <v>412900</v>
      </c>
      <c r="B3078" s="169" t="s">
        <v>83</v>
      </c>
      <c r="C3078" s="152">
        <v>106500</v>
      </c>
      <c r="D3078" s="167">
        <v>0</v>
      </c>
    </row>
    <row r="3079" spans="1:4" s="177" customFormat="1" ht="40.5" x14ac:dyDescent="0.2">
      <c r="A3079" s="175">
        <v>418000</v>
      </c>
      <c r="B3079" s="168" t="s">
        <v>196</v>
      </c>
      <c r="C3079" s="176">
        <f t="shared" ref="C3079" si="603">C3080</f>
        <v>1000</v>
      </c>
      <c r="D3079" s="176">
        <f t="shared" ref="D3079" si="604">D3080</f>
        <v>0</v>
      </c>
    </row>
    <row r="3080" spans="1:4" s="136" customFormat="1" ht="20.25" x14ac:dyDescent="0.2">
      <c r="A3080" s="159">
        <v>418400</v>
      </c>
      <c r="B3080" s="160" t="s">
        <v>198</v>
      </c>
      <c r="C3080" s="152">
        <v>1000</v>
      </c>
      <c r="D3080" s="167">
        <v>0</v>
      </c>
    </row>
    <row r="3081" spans="1:4" s="136" customFormat="1" ht="20.25" x14ac:dyDescent="0.2">
      <c r="A3081" s="175">
        <v>510000</v>
      </c>
      <c r="B3081" s="168" t="s">
        <v>243</v>
      </c>
      <c r="C3081" s="176">
        <f>C3082+C3084</f>
        <v>8000</v>
      </c>
      <c r="D3081" s="176">
        <f>D3082+D3084</f>
        <v>0</v>
      </c>
    </row>
    <row r="3082" spans="1:4" s="136" customFormat="1" ht="20.25" x14ac:dyDescent="0.2">
      <c r="A3082" s="175">
        <v>511000</v>
      </c>
      <c r="B3082" s="168" t="s">
        <v>244</v>
      </c>
      <c r="C3082" s="176">
        <f>SUM(C3083:C3083)</f>
        <v>5000</v>
      </c>
      <c r="D3082" s="176">
        <f>SUM(D3083:D3083)</f>
        <v>0</v>
      </c>
    </row>
    <row r="3083" spans="1:4" s="136" customFormat="1" ht="20.25" x14ac:dyDescent="0.2">
      <c r="A3083" s="159">
        <v>511300</v>
      </c>
      <c r="B3083" s="160" t="s">
        <v>247</v>
      </c>
      <c r="C3083" s="152">
        <v>5000</v>
      </c>
      <c r="D3083" s="167">
        <v>0</v>
      </c>
    </row>
    <row r="3084" spans="1:4" s="177" customFormat="1" ht="20.25" x14ac:dyDescent="0.2">
      <c r="A3084" s="175">
        <v>516000</v>
      </c>
      <c r="B3084" s="168" t="s">
        <v>256</v>
      </c>
      <c r="C3084" s="176">
        <f t="shared" ref="C3084" si="605">C3085</f>
        <v>3000</v>
      </c>
      <c r="D3084" s="176">
        <f t="shared" ref="D3084" si="606">D3085</f>
        <v>0</v>
      </c>
    </row>
    <row r="3085" spans="1:4" s="136" customFormat="1" ht="20.25" x14ac:dyDescent="0.2">
      <c r="A3085" s="159">
        <v>516100</v>
      </c>
      <c r="B3085" s="160" t="s">
        <v>256</v>
      </c>
      <c r="C3085" s="152">
        <v>3000</v>
      </c>
      <c r="D3085" s="167">
        <v>0</v>
      </c>
    </row>
    <row r="3086" spans="1:4" s="177" customFormat="1" ht="20.25" x14ac:dyDescent="0.2">
      <c r="A3086" s="175">
        <v>630000</v>
      </c>
      <c r="B3086" s="168" t="s">
        <v>277</v>
      </c>
      <c r="C3086" s="176">
        <f>0+C3087</f>
        <v>32000</v>
      </c>
      <c r="D3086" s="176">
        <f>0+D3087</f>
        <v>0</v>
      </c>
    </row>
    <row r="3087" spans="1:4" s="177" customFormat="1" ht="20.25" x14ac:dyDescent="0.2">
      <c r="A3087" s="175">
        <v>638000</v>
      </c>
      <c r="B3087" s="168" t="s">
        <v>284</v>
      </c>
      <c r="C3087" s="176">
        <f t="shared" ref="C3087" si="607">+C3088</f>
        <v>32000</v>
      </c>
      <c r="D3087" s="176">
        <f t="shared" ref="D3087" si="608">+D3088</f>
        <v>0</v>
      </c>
    </row>
    <row r="3088" spans="1:4" s="136" customFormat="1" ht="20.25" x14ac:dyDescent="0.2">
      <c r="A3088" s="159">
        <v>638100</v>
      </c>
      <c r="B3088" s="160" t="s">
        <v>285</v>
      </c>
      <c r="C3088" s="152">
        <v>32000</v>
      </c>
      <c r="D3088" s="167">
        <v>0</v>
      </c>
    </row>
    <row r="3089" spans="1:4" s="136" customFormat="1" ht="20.25" x14ac:dyDescent="0.2">
      <c r="A3089" s="143"/>
      <c r="B3089" s="172" t="s">
        <v>294</v>
      </c>
      <c r="C3089" s="178">
        <f>C3059+C3081+0+C3086</f>
        <v>1831000</v>
      </c>
      <c r="D3089" s="178">
        <f>D3059+D3081+0+D3086</f>
        <v>0</v>
      </c>
    </row>
    <row r="3090" spans="1:4" s="136" customFormat="1" ht="20.25" x14ac:dyDescent="0.2">
      <c r="A3090" s="146"/>
      <c r="B3090" s="154"/>
      <c r="C3090" s="158"/>
      <c r="D3090" s="158"/>
    </row>
    <row r="3091" spans="1:4" s="136" customFormat="1" ht="20.25" x14ac:dyDescent="0.2">
      <c r="A3091" s="157"/>
      <c r="B3091" s="154"/>
      <c r="C3091" s="152"/>
      <c r="D3091" s="152"/>
    </row>
    <row r="3092" spans="1:4" s="136" customFormat="1" ht="20.25" x14ac:dyDescent="0.2">
      <c r="A3092" s="159" t="s">
        <v>468</v>
      </c>
      <c r="B3092" s="168"/>
      <c r="C3092" s="152"/>
      <c r="D3092" s="152"/>
    </row>
    <row r="3093" spans="1:4" s="136" customFormat="1" ht="20.25" x14ac:dyDescent="0.2">
      <c r="A3093" s="159" t="s">
        <v>377</v>
      </c>
      <c r="B3093" s="168"/>
      <c r="C3093" s="152"/>
      <c r="D3093" s="152"/>
    </row>
    <row r="3094" spans="1:4" s="136" customFormat="1" ht="20.25" x14ac:dyDescent="0.2">
      <c r="A3094" s="159" t="s">
        <v>469</v>
      </c>
      <c r="B3094" s="168"/>
      <c r="C3094" s="152"/>
      <c r="D3094" s="152"/>
    </row>
    <row r="3095" spans="1:4" s="136" customFormat="1" ht="20.25" x14ac:dyDescent="0.2">
      <c r="A3095" s="159" t="s">
        <v>293</v>
      </c>
      <c r="B3095" s="168"/>
      <c r="C3095" s="152"/>
      <c r="D3095" s="152"/>
    </row>
    <row r="3096" spans="1:4" s="136" customFormat="1" ht="20.25" x14ac:dyDescent="0.2">
      <c r="A3096" s="159"/>
      <c r="B3096" s="161"/>
      <c r="C3096" s="158"/>
      <c r="D3096" s="158"/>
    </row>
    <row r="3097" spans="1:4" s="136" customFormat="1" ht="20.25" x14ac:dyDescent="0.2">
      <c r="A3097" s="175">
        <v>410000</v>
      </c>
      <c r="B3097" s="163" t="s">
        <v>44</v>
      </c>
      <c r="C3097" s="176">
        <f t="shared" ref="C3097" si="609">C3098+C3103</f>
        <v>772700</v>
      </c>
      <c r="D3097" s="176">
        <f>D3098+D3103</f>
        <v>0</v>
      </c>
    </row>
    <row r="3098" spans="1:4" s="136" customFormat="1" ht="20.25" x14ac:dyDescent="0.2">
      <c r="A3098" s="175">
        <v>411000</v>
      </c>
      <c r="B3098" s="163" t="s">
        <v>45</v>
      </c>
      <c r="C3098" s="176">
        <f>SUM(C3099:C3102)</f>
        <v>655200</v>
      </c>
      <c r="D3098" s="176">
        <f t="shared" ref="D3098" si="610">SUM(D3099:D3102)</f>
        <v>0</v>
      </c>
    </row>
    <row r="3099" spans="1:4" s="136" customFormat="1" ht="20.25" x14ac:dyDescent="0.2">
      <c r="A3099" s="159">
        <v>411100</v>
      </c>
      <c r="B3099" s="160" t="s">
        <v>46</v>
      </c>
      <c r="C3099" s="152">
        <f>617000+2000</f>
        <v>619000</v>
      </c>
      <c r="D3099" s="167">
        <v>0</v>
      </c>
    </row>
    <row r="3100" spans="1:4" s="136" customFormat="1" ht="20.25" x14ac:dyDescent="0.2">
      <c r="A3100" s="159">
        <v>411200</v>
      </c>
      <c r="B3100" s="160" t="s">
        <v>47</v>
      </c>
      <c r="C3100" s="152">
        <v>30000</v>
      </c>
      <c r="D3100" s="167">
        <v>0</v>
      </c>
    </row>
    <row r="3101" spans="1:4" s="136" customFormat="1" ht="40.5" x14ac:dyDescent="0.2">
      <c r="A3101" s="159">
        <v>411300</v>
      </c>
      <c r="B3101" s="160" t="s">
        <v>48</v>
      </c>
      <c r="C3101" s="152">
        <v>3000</v>
      </c>
      <c r="D3101" s="167">
        <v>0</v>
      </c>
    </row>
    <row r="3102" spans="1:4" s="136" customFormat="1" ht="20.25" x14ac:dyDescent="0.2">
      <c r="A3102" s="159">
        <v>411400</v>
      </c>
      <c r="B3102" s="160" t="s">
        <v>49</v>
      </c>
      <c r="C3102" s="152">
        <v>3200</v>
      </c>
      <c r="D3102" s="167">
        <v>0</v>
      </c>
    </row>
    <row r="3103" spans="1:4" s="136" customFormat="1" ht="20.25" x14ac:dyDescent="0.2">
      <c r="A3103" s="175">
        <v>412000</v>
      </c>
      <c r="B3103" s="168" t="s">
        <v>50</v>
      </c>
      <c r="C3103" s="176">
        <f>SUM(C3104:C3115)</f>
        <v>117500</v>
      </c>
      <c r="D3103" s="176">
        <f>SUM(D3104:D3115)</f>
        <v>0</v>
      </c>
    </row>
    <row r="3104" spans="1:4" s="136" customFormat="1" ht="20.25" x14ac:dyDescent="0.2">
      <c r="A3104" s="179">
        <v>412100</v>
      </c>
      <c r="B3104" s="160" t="s">
        <v>51</v>
      </c>
      <c r="C3104" s="152">
        <v>58000</v>
      </c>
      <c r="D3104" s="167">
        <v>0</v>
      </c>
    </row>
    <row r="3105" spans="1:4" s="136" customFormat="1" ht="20.25" x14ac:dyDescent="0.2">
      <c r="A3105" s="159">
        <v>412200</v>
      </c>
      <c r="B3105" s="160" t="s">
        <v>52</v>
      </c>
      <c r="C3105" s="152">
        <v>28000</v>
      </c>
      <c r="D3105" s="167">
        <v>0</v>
      </c>
    </row>
    <row r="3106" spans="1:4" s="136" customFormat="1" ht="20.25" x14ac:dyDescent="0.2">
      <c r="A3106" s="159">
        <v>412300</v>
      </c>
      <c r="B3106" s="160" t="s">
        <v>53</v>
      </c>
      <c r="C3106" s="152">
        <v>3000</v>
      </c>
      <c r="D3106" s="167">
        <v>0</v>
      </c>
    </row>
    <row r="3107" spans="1:4" s="136" customFormat="1" ht="20.25" x14ac:dyDescent="0.2">
      <c r="A3107" s="159">
        <v>412500</v>
      </c>
      <c r="B3107" s="160" t="s">
        <v>57</v>
      </c>
      <c r="C3107" s="152">
        <v>4500</v>
      </c>
      <c r="D3107" s="167">
        <v>0</v>
      </c>
    </row>
    <row r="3108" spans="1:4" s="136" customFormat="1" ht="20.25" x14ac:dyDescent="0.2">
      <c r="A3108" s="159">
        <v>412600</v>
      </c>
      <c r="B3108" s="160" t="s">
        <v>58</v>
      </c>
      <c r="C3108" s="152">
        <v>7500</v>
      </c>
      <c r="D3108" s="167">
        <v>0</v>
      </c>
    </row>
    <row r="3109" spans="1:4" s="136" customFormat="1" ht="20.25" x14ac:dyDescent="0.2">
      <c r="A3109" s="159">
        <v>412700</v>
      </c>
      <c r="B3109" s="160" t="s">
        <v>60</v>
      </c>
      <c r="C3109" s="152">
        <v>12000</v>
      </c>
      <c r="D3109" s="167">
        <v>0</v>
      </c>
    </row>
    <row r="3110" spans="1:4" s="136" customFormat="1" ht="20.25" x14ac:dyDescent="0.2">
      <c r="A3110" s="159">
        <v>412900</v>
      </c>
      <c r="B3110" s="169" t="s">
        <v>74</v>
      </c>
      <c r="C3110" s="152">
        <v>400</v>
      </c>
      <c r="D3110" s="167">
        <v>0</v>
      </c>
    </row>
    <row r="3111" spans="1:4" s="136" customFormat="1" ht="20.25" x14ac:dyDescent="0.2">
      <c r="A3111" s="159">
        <v>412900</v>
      </c>
      <c r="B3111" s="169" t="s">
        <v>75</v>
      </c>
      <c r="C3111" s="152">
        <v>500</v>
      </c>
      <c r="D3111" s="167">
        <v>0</v>
      </c>
    </row>
    <row r="3112" spans="1:4" s="136" customFormat="1" ht="20.25" x14ac:dyDescent="0.2">
      <c r="A3112" s="159">
        <v>412900</v>
      </c>
      <c r="B3112" s="169" t="s">
        <v>76</v>
      </c>
      <c r="C3112" s="152">
        <v>400</v>
      </c>
      <c r="D3112" s="167">
        <v>0</v>
      </c>
    </row>
    <row r="3113" spans="1:4" s="136" customFormat="1" ht="20.25" x14ac:dyDescent="0.2">
      <c r="A3113" s="159">
        <v>412900</v>
      </c>
      <c r="B3113" s="169" t="s">
        <v>77</v>
      </c>
      <c r="C3113" s="152">
        <v>800</v>
      </c>
      <c r="D3113" s="167">
        <v>0</v>
      </c>
    </row>
    <row r="3114" spans="1:4" s="136" customFormat="1" ht="20.25" x14ac:dyDescent="0.2">
      <c r="A3114" s="159">
        <v>412900</v>
      </c>
      <c r="B3114" s="169" t="s">
        <v>78</v>
      </c>
      <c r="C3114" s="152">
        <v>1400</v>
      </c>
      <c r="D3114" s="167">
        <v>0</v>
      </c>
    </row>
    <row r="3115" spans="1:4" s="136" customFormat="1" ht="20.25" x14ac:dyDescent="0.2">
      <c r="A3115" s="159">
        <v>412900</v>
      </c>
      <c r="B3115" s="160" t="s">
        <v>80</v>
      </c>
      <c r="C3115" s="152">
        <v>1000</v>
      </c>
      <c r="D3115" s="167">
        <v>0</v>
      </c>
    </row>
    <row r="3116" spans="1:4" s="177" customFormat="1" ht="20.25" x14ac:dyDescent="0.2">
      <c r="A3116" s="175">
        <v>480000</v>
      </c>
      <c r="B3116" s="168" t="s">
        <v>200</v>
      </c>
      <c r="C3116" s="176">
        <f t="shared" ref="C3116:C3117" si="611">C3117</f>
        <v>0</v>
      </c>
      <c r="D3116" s="176">
        <f>D3117</f>
        <v>38000</v>
      </c>
    </row>
    <row r="3117" spans="1:4" s="177" customFormat="1" ht="20.25" x14ac:dyDescent="0.2">
      <c r="A3117" s="175">
        <v>488000</v>
      </c>
      <c r="B3117" s="168" t="s">
        <v>31</v>
      </c>
      <c r="C3117" s="176">
        <f t="shared" si="611"/>
        <v>0</v>
      </c>
      <c r="D3117" s="176">
        <f>D3118</f>
        <v>38000</v>
      </c>
    </row>
    <row r="3118" spans="1:4" s="136" customFormat="1" ht="20.25" x14ac:dyDescent="0.2">
      <c r="A3118" s="179">
        <v>488100</v>
      </c>
      <c r="B3118" s="191" t="s">
        <v>31</v>
      </c>
      <c r="C3118" s="152">
        <v>0</v>
      </c>
      <c r="D3118" s="152">
        <v>38000</v>
      </c>
    </row>
    <row r="3119" spans="1:4" s="136" customFormat="1" ht="20.25" x14ac:dyDescent="0.2">
      <c r="A3119" s="175">
        <v>510000</v>
      </c>
      <c r="B3119" s="168" t="s">
        <v>243</v>
      </c>
      <c r="C3119" s="176">
        <f>C3120+C3121+C3123</f>
        <v>1300</v>
      </c>
      <c r="D3119" s="176">
        <f>D3120+D3121+D3123</f>
        <v>25000</v>
      </c>
    </row>
    <row r="3120" spans="1:4" s="136" customFormat="1" ht="20.25" x14ac:dyDescent="0.2">
      <c r="A3120" s="175">
        <v>511000</v>
      </c>
      <c r="B3120" s="168" t="s">
        <v>244</v>
      </c>
      <c r="C3120" s="176">
        <f>SUM(0)</f>
        <v>0</v>
      </c>
      <c r="D3120" s="176"/>
    </row>
    <row r="3121" spans="1:4" s="177" customFormat="1" ht="20.25" x14ac:dyDescent="0.2">
      <c r="A3121" s="175">
        <v>516000</v>
      </c>
      <c r="B3121" s="168" t="s">
        <v>256</v>
      </c>
      <c r="C3121" s="176">
        <f t="shared" ref="C3121" si="612">C3122</f>
        <v>1300</v>
      </c>
      <c r="D3121" s="176">
        <f t="shared" ref="D3121" si="613">D3122</f>
        <v>0</v>
      </c>
    </row>
    <row r="3122" spans="1:4" s="136" customFormat="1" ht="20.25" x14ac:dyDescent="0.2">
      <c r="A3122" s="159">
        <v>516100</v>
      </c>
      <c r="B3122" s="160" t="s">
        <v>256</v>
      </c>
      <c r="C3122" s="152">
        <v>1300</v>
      </c>
      <c r="D3122" s="167">
        <v>0</v>
      </c>
    </row>
    <row r="3123" spans="1:4" s="177" customFormat="1" ht="20.25" x14ac:dyDescent="0.2">
      <c r="A3123" s="175">
        <v>518000</v>
      </c>
      <c r="B3123" s="195" t="s">
        <v>257</v>
      </c>
      <c r="C3123" s="176">
        <f t="shared" ref="C3123" si="614">C3124</f>
        <v>0</v>
      </c>
      <c r="D3123" s="176">
        <f>D3124</f>
        <v>25000</v>
      </c>
    </row>
    <row r="3124" spans="1:4" s="136" customFormat="1" ht="20.25" x14ac:dyDescent="0.2">
      <c r="A3124" s="159">
        <v>518100</v>
      </c>
      <c r="B3124" s="160" t="s">
        <v>257</v>
      </c>
      <c r="C3124" s="152">
        <v>0</v>
      </c>
      <c r="D3124" s="152">
        <v>25000</v>
      </c>
    </row>
    <row r="3125" spans="1:4" s="133" customFormat="1" ht="20.25" x14ac:dyDescent="0.2">
      <c r="A3125" s="175">
        <v>630000</v>
      </c>
      <c r="B3125" s="168" t="s">
        <v>277</v>
      </c>
      <c r="C3125" s="176">
        <f>0+C3127</f>
        <v>0</v>
      </c>
      <c r="D3125" s="176">
        <f>0+D3126</f>
        <v>10000</v>
      </c>
    </row>
    <row r="3126" spans="1:4" s="136" customFormat="1" ht="20.25" x14ac:dyDescent="0.2">
      <c r="A3126" s="179">
        <v>631900</v>
      </c>
      <c r="B3126" s="160" t="s">
        <v>281</v>
      </c>
      <c r="C3126" s="152">
        <v>0</v>
      </c>
      <c r="D3126" s="152">
        <v>10000</v>
      </c>
    </row>
    <row r="3127" spans="1:4" s="177" customFormat="1" ht="20.25" x14ac:dyDescent="0.2">
      <c r="A3127" s="175">
        <v>638000</v>
      </c>
      <c r="B3127" s="168" t="s">
        <v>284</v>
      </c>
      <c r="C3127" s="176">
        <f t="shared" ref="C3127" si="615">C3128</f>
        <v>0</v>
      </c>
      <c r="D3127" s="176">
        <f>D3128</f>
        <v>0</v>
      </c>
    </row>
    <row r="3128" spans="1:4" s="136" customFormat="1" ht="20.25" x14ac:dyDescent="0.2">
      <c r="A3128" s="159">
        <v>638100</v>
      </c>
      <c r="B3128" s="160" t="s">
        <v>285</v>
      </c>
      <c r="C3128" s="152">
        <v>0</v>
      </c>
      <c r="D3128" s="167">
        <v>0</v>
      </c>
    </row>
    <row r="3129" spans="1:4" s="136" customFormat="1" ht="20.25" x14ac:dyDescent="0.2">
      <c r="A3129" s="181"/>
      <c r="B3129" s="172" t="s">
        <v>294</v>
      </c>
      <c r="C3129" s="178">
        <f>C3097+C3119+C3125+C3116</f>
        <v>774000</v>
      </c>
      <c r="D3129" s="178">
        <f>D3097+D3119+D3125+D3116</f>
        <v>73000</v>
      </c>
    </row>
    <row r="3130" spans="1:4" s="136" customFormat="1" ht="20.25" x14ac:dyDescent="0.2">
      <c r="A3130" s="180"/>
      <c r="B3130" s="168"/>
      <c r="C3130" s="152"/>
      <c r="D3130" s="152"/>
    </row>
    <row r="3131" spans="1:4" s="136" customFormat="1" ht="20.25" x14ac:dyDescent="0.2">
      <c r="A3131" s="157"/>
      <c r="B3131" s="154"/>
      <c r="C3131" s="152"/>
      <c r="D3131" s="152"/>
    </row>
    <row r="3132" spans="1:4" s="136" customFormat="1" ht="20.25" x14ac:dyDescent="0.2">
      <c r="A3132" s="159" t="s">
        <v>470</v>
      </c>
      <c r="B3132" s="168"/>
      <c r="C3132" s="152"/>
      <c r="D3132" s="152"/>
    </row>
    <row r="3133" spans="1:4" s="136" customFormat="1" ht="20.25" x14ac:dyDescent="0.2">
      <c r="A3133" s="159" t="s">
        <v>377</v>
      </c>
      <c r="B3133" s="168"/>
      <c r="C3133" s="152"/>
      <c r="D3133" s="152"/>
    </row>
    <row r="3134" spans="1:4" s="136" customFormat="1" ht="20.25" x14ac:dyDescent="0.2">
      <c r="A3134" s="159" t="s">
        <v>471</v>
      </c>
      <c r="B3134" s="168"/>
      <c r="C3134" s="152"/>
      <c r="D3134" s="152"/>
    </row>
    <row r="3135" spans="1:4" s="136" customFormat="1" ht="20.25" x14ac:dyDescent="0.2">
      <c r="A3135" s="159" t="s">
        <v>293</v>
      </c>
      <c r="B3135" s="168"/>
      <c r="C3135" s="152"/>
      <c r="D3135" s="152"/>
    </row>
    <row r="3136" spans="1:4" s="136" customFormat="1" ht="20.25" x14ac:dyDescent="0.2">
      <c r="A3136" s="159"/>
      <c r="B3136" s="161"/>
      <c r="C3136" s="158"/>
      <c r="D3136" s="158"/>
    </row>
    <row r="3137" spans="1:4" s="136" customFormat="1" ht="20.25" x14ac:dyDescent="0.2">
      <c r="A3137" s="175">
        <v>410000</v>
      </c>
      <c r="B3137" s="163" t="s">
        <v>44</v>
      </c>
      <c r="C3137" s="176">
        <f t="shared" ref="C3137" si="616">C3138+C3143</f>
        <v>1436200</v>
      </c>
      <c r="D3137" s="176">
        <f>D3138+D3143</f>
        <v>0</v>
      </c>
    </row>
    <row r="3138" spans="1:4" s="136" customFormat="1" ht="20.25" x14ac:dyDescent="0.2">
      <c r="A3138" s="175">
        <v>411000</v>
      </c>
      <c r="B3138" s="163" t="s">
        <v>45</v>
      </c>
      <c r="C3138" s="176">
        <f t="shared" ref="C3138" si="617">SUM(C3139:C3142)</f>
        <v>1354500</v>
      </c>
      <c r="D3138" s="176">
        <f>SUM(D3139:D3142)</f>
        <v>0</v>
      </c>
    </row>
    <row r="3139" spans="1:4" s="136" customFormat="1" ht="20.25" x14ac:dyDescent="0.2">
      <c r="A3139" s="159">
        <v>411100</v>
      </c>
      <c r="B3139" s="160" t="s">
        <v>46</v>
      </c>
      <c r="C3139" s="152">
        <f>1205000+83200+3700</f>
        <v>1291900</v>
      </c>
      <c r="D3139" s="167">
        <v>0</v>
      </c>
    </row>
    <row r="3140" spans="1:4" s="136" customFormat="1" ht="20.25" x14ac:dyDescent="0.2">
      <c r="A3140" s="159">
        <v>411200</v>
      </c>
      <c r="B3140" s="160" t="s">
        <v>47</v>
      </c>
      <c r="C3140" s="152">
        <v>48000</v>
      </c>
      <c r="D3140" s="167">
        <v>0</v>
      </c>
    </row>
    <row r="3141" spans="1:4" s="136" customFormat="1" ht="40.5" x14ac:dyDescent="0.2">
      <c r="A3141" s="159">
        <v>411300</v>
      </c>
      <c r="B3141" s="160" t="s">
        <v>48</v>
      </c>
      <c r="C3141" s="152">
        <v>6600</v>
      </c>
      <c r="D3141" s="167">
        <v>0</v>
      </c>
    </row>
    <row r="3142" spans="1:4" s="136" customFormat="1" ht="20.25" x14ac:dyDescent="0.2">
      <c r="A3142" s="159">
        <v>411400</v>
      </c>
      <c r="B3142" s="160" t="s">
        <v>49</v>
      </c>
      <c r="C3142" s="152">
        <v>8000</v>
      </c>
      <c r="D3142" s="167">
        <v>0</v>
      </c>
    </row>
    <row r="3143" spans="1:4" s="136" customFormat="1" ht="20.25" x14ac:dyDescent="0.2">
      <c r="A3143" s="175">
        <v>412000</v>
      </c>
      <c r="B3143" s="168" t="s">
        <v>50</v>
      </c>
      <c r="C3143" s="176">
        <f>SUM(C3144:C3153)</f>
        <v>81700</v>
      </c>
      <c r="D3143" s="176">
        <f>SUM(D3144:D3153)</f>
        <v>0</v>
      </c>
    </row>
    <row r="3144" spans="1:4" s="136" customFormat="1" ht="20.25" x14ac:dyDescent="0.2">
      <c r="A3144" s="159">
        <v>412200</v>
      </c>
      <c r="B3144" s="160" t="s">
        <v>52</v>
      </c>
      <c r="C3144" s="152">
        <v>38000</v>
      </c>
      <c r="D3144" s="167">
        <v>0</v>
      </c>
    </row>
    <row r="3145" spans="1:4" s="136" customFormat="1" ht="20.25" x14ac:dyDescent="0.2">
      <c r="A3145" s="159">
        <v>412300</v>
      </c>
      <c r="B3145" s="160" t="s">
        <v>53</v>
      </c>
      <c r="C3145" s="152">
        <v>13000</v>
      </c>
      <c r="D3145" s="167">
        <v>0</v>
      </c>
    </row>
    <row r="3146" spans="1:4" s="136" customFormat="1" ht="20.25" x14ac:dyDescent="0.2">
      <c r="A3146" s="159">
        <v>412500</v>
      </c>
      <c r="B3146" s="160" t="s">
        <v>57</v>
      </c>
      <c r="C3146" s="152">
        <v>8000</v>
      </c>
      <c r="D3146" s="167">
        <v>0</v>
      </c>
    </row>
    <row r="3147" spans="1:4" s="136" customFormat="1" ht="20.25" x14ac:dyDescent="0.2">
      <c r="A3147" s="159">
        <v>412600</v>
      </c>
      <c r="B3147" s="160" t="s">
        <v>58</v>
      </c>
      <c r="C3147" s="152">
        <v>5000</v>
      </c>
      <c r="D3147" s="167">
        <v>0</v>
      </c>
    </row>
    <row r="3148" spans="1:4" s="136" customFormat="1" ht="20.25" x14ac:dyDescent="0.2">
      <c r="A3148" s="159">
        <v>412700</v>
      </c>
      <c r="B3148" s="160" t="s">
        <v>60</v>
      </c>
      <c r="C3148" s="152">
        <v>6500</v>
      </c>
      <c r="D3148" s="167">
        <v>0</v>
      </c>
    </row>
    <row r="3149" spans="1:4" s="136" customFormat="1" ht="20.25" x14ac:dyDescent="0.2">
      <c r="A3149" s="159">
        <v>412900</v>
      </c>
      <c r="B3149" s="169" t="s">
        <v>75</v>
      </c>
      <c r="C3149" s="152">
        <v>4200</v>
      </c>
      <c r="D3149" s="167">
        <v>0</v>
      </c>
    </row>
    <row r="3150" spans="1:4" s="136" customFormat="1" ht="20.25" x14ac:dyDescent="0.2">
      <c r="A3150" s="159">
        <v>412900</v>
      </c>
      <c r="B3150" s="169" t="s">
        <v>76</v>
      </c>
      <c r="C3150" s="152">
        <v>700</v>
      </c>
      <c r="D3150" s="167">
        <v>0</v>
      </c>
    </row>
    <row r="3151" spans="1:4" s="136" customFormat="1" ht="20.25" x14ac:dyDescent="0.2">
      <c r="A3151" s="159">
        <v>412900</v>
      </c>
      <c r="B3151" s="169" t="s">
        <v>77</v>
      </c>
      <c r="C3151" s="152">
        <v>900</v>
      </c>
      <c r="D3151" s="167">
        <v>0</v>
      </c>
    </row>
    <row r="3152" spans="1:4" s="136" customFormat="1" ht="20.25" x14ac:dyDescent="0.2">
      <c r="A3152" s="159">
        <v>412900</v>
      </c>
      <c r="B3152" s="169" t="s">
        <v>78</v>
      </c>
      <c r="C3152" s="152">
        <v>2300</v>
      </c>
      <c r="D3152" s="167">
        <v>0</v>
      </c>
    </row>
    <row r="3153" spans="1:4" s="136" customFormat="1" ht="20.25" x14ac:dyDescent="0.2">
      <c r="A3153" s="159">
        <v>412900</v>
      </c>
      <c r="B3153" s="160" t="s">
        <v>80</v>
      </c>
      <c r="C3153" s="152">
        <v>3100</v>
      </c>
      <c r="D3153" s="167">
        <v>0</v>
      </c>
    </row>
    <row r="3154" spans="1:4" s="177" customFormat="1" ht="20.25" x14ac:dyDescent="0.2">
      <c r="A3154" s="175">
        <v>510000</v>
      </c>
      <c r="B3154" s="168" t="s">
        <v>243</v>
      </c>
      <c r="C3154" s="176">
        <f t="shared" ref="C3154" si="618">C3155</f>
        <v>148000</v>
      </c>
      <c r="D3154" s="176">
        <f t="shared" ref="D3154" si="619">D3155</f>
        <v>0</v>
      </c>
    </row>
    <row r="3155" spans="1:4" s="177" customFormat="1" ht="20.25" x14ac:dyDescent="0.2">
      <c r="A3155" s="175">
        <v>511000</v>
      </c>
      <c r="B3155" s="168" t="s">
        <v>244</v>
      </c>
      <c r="C3155" s="176">
        <f>C3156+0</f>
        <v>148000</v>
      </c>
      <c r="D3155" s="176">
        <f>D3156+0</f>
        <v>0</v>
      </c>
    </row>
    <row r="3156" spans="1:4" s="136" customFormat="1" ht="20.25" x14ac:dyDescent="0.2">
      <c r="A3156" s="179">
        <v>511300</v>
      </c>
      <c r="B3156" s="160" t="s">
        <v>247</v>
      </c>
      <c r="C3156" s="152">
        <v>148000</v>
      </c>
      <c r="D3156" s="167">
        <v>0</v>
      </c>
    </row>
    <row r="3157" spans="1:4" s="177" customFormat="1" ht="20.25" x14ac:dyDescent="0.2">
      <c r="A3157" s="175">
        <v>630000</v>
      </c>
      <c r="B3157" s="168" t="s">
        <v>277</v>
      </c>
      <c r="C3157" s="176">
        <f>C3158+C3160</f>
        <v>6200</v>
      </c>
      <c r="D3157" s="176">
        <f>D3158+D3160</f>
        <v>4000</v>
      </c>
    </row>
    <row r="3158" spans="1:4" s="177" customFormat="1" ht="20.25" x14ac:dyDescent="0.2">
      <c r="A3158" s="175">
        <v>631000</v>
      </c>
      <c r="B3158" s="168" t="s">
        <v>278</v>
      </c>
      <c r="C3158" s="176">
        <f>0+C3159</f>
        <v>0</v>
      </c>
      <c r="D3158" s="176">
        <f>0+D3159</f>
        <v>4000</v>
      </c>
    </row>
    <row r="3159" spans="1:4" s="136" customFormat="1" ht="20.25" x14ac:dyDescent="0.2">
      <c r="A3159" s="179">
        <v>631200</v>
      </c>
      <c r="B3159" s="160" t="s">
        <v>280</v>
      </c>
      <c r="C3159" s="152">
        <v>0</v>
      </c>
      <c r="D3159" s="152">
        <v>4000</v>
      </c>
    </row>
    <row r="3160" spans="1:4" s="177" customFormat="1" ht="20.25" x14ac:dyDescent="0.2">
      <c r="A3160" s="175">
        <v>638000</v>
      </c>
      <c r="B3160" s="168" t="s">
        <v>284</v>
      </c>
      <c r="C3160" s="176">
        <f t="shared" ref="C3160" si="620">C3161</f>
        <v>6200</v>
      </c>
      <c r="D3160" s="176">
        <f t="shared" ref="D3160" si="621">D3161</f>
        <v>0</v>
      </c>
    </row>
    <row r="3161" spans="1:4" s="136" customFormat="1" ht="20.25" x14ac:dyDescent="0.2">
      <c r="A3161" s="159">
        <v>638100</v>
      </c>
      <c r="B3161" s="160" t="s">
        <v>285</v>
      </c>
      <c r="C3161" s="152">
        <v>6200</v>
      </c>
      <c r="D3161" s="167">
        <v>0</v>
      </c>
    </row>
    <row r="3162" spans="1:4" s="136" customFormat="1" ht="20.25" x14ac:dyDescent="0.2">
      <c r="A3162" s="181"/>
      <c r="B3162" s="172" t="s">
        <v>294</v>
      </c>
      <c r="C3162" s="178">
        <f>C3137+C3154+C3157</f>
        <v>1590400</v>
      </c>
      <c r="D3162" s="178">
        <f>D3137+D3154+D3157</f>
        <v>4000</v>
      </c>
    </row>
    <row r="3163" spans="1:4" s="136" customFormat="1" ht="20.25" x14ac:dyDescent="0.2">
      <c r="A3163" s="182"/>
      <c r="B3163" s="154"/>
      <c r="C3163" s="158"/>
      <c r="D3163" s="158"/>
    </row>
    <row r="3164" spans="1:4" s="136" customFormat="1" ht="20.25" x14ac:dyDescent="0.2">
      <c r="A3164" s="157"/>
      <c r="B3164" s="154"/>
      <c r="C3164" s="158"/>
      <c r="D3164" s="158"/>
    </row>
    <row r="3165" spans="1:4" s="136" customFormat="1" ht="20.25" x14ac:dyDescent="0.2">
      <c r="A3165" s="159" t="s">
        <v>472</v>
      </c>
      <c r="B3165" s="168"/>
      <c r="C3165" s="152"/>
      <c r="D3165" s="152"/>
    </row>
    <row r="3166" spans="1:4" s="136" customFormat="1" ht="20.25" x14ac:dyDescent="0.2">
      <c r="A3166" s="159" t="s">
        <v>377</v>
      </c>
      <c r="B3166" s="168"/>
      <c r="C3166" s="152"/>
      <c r="D3166" s="152"/>
    </row>
    <row r="3167" spans="1:4" s="136" customFormat="1" ht="20.25" x14ac:dyDescent="0.2">
      <c r="A3167" s="159" t="s">
        <v>473</v>
      </c>
      <c r="B3167" s="168"/>
      <c r="C3167" s="152"/>
      <c r="D3167" s="152"/>
    </row>
    <row r="3168" spans="1:4" s="136" customFormat="1" ht="20.25" x14ac:dyDescent="0.2">
      <c r="A3168" s="159" t="s">
        <v>293</v>
      </c>
      <c r="B3168" s="168"/>
      <c r="C3168" s="152"/>
      <c r="D3168" s="152"/>
    </row>
    <row r="3169" spans="1:4" s="136" customFormat="1" ht="20.25" x14ac:dyDescent="0.2">
      <c r="A3169" s="159"/>
      <c r="B3169" s="161"/>
      <c r="C3169" s="158"/>
      <c r="D3169" s="158"/>
    </row>
    <row r="3170" spans="1:4" s="136" customFormat="1" ht="20.25" x14ac:dyDescent="0.2">
      <c r="A3170" s="175">
        <v>410000</v>
      </c>
      <c r="B3170" s="163" t="s">
        <v>44</v>
      </c>
      <c r="C3170" s="176">
        <f t="shared" ref="C3170" si="622">C3171+C3176</f>
        <v>2991500</v>
      </c>
      <c r="D3170" s="176">
        <f>D3171+D3176</f>
        <v>0</v>
      </c>
    </row>
    <row r="3171" spans="1:4" s="136" customFormat="1" ht="20.25" x14ac:dyDescent="0.2">
      <c r="A3171" s="175">
        <v>411000</v>
      </c>
      <c r="B3171" s="163" t="s">
        <v>45</v>
      </c>
      <c r="C3171" s="176">
        <f t="shared" ref="C3171" si="623">SUM(C3172:C3175)</f>
        <v>2651100</v>
      </c>
      <c r="D3171" s="176">
        <f>SUM(D3172:D3175)</f>
        <v>0</v>
      </c>
    </row>
    <row r="3172" spans="1:4" s="136" customFormat="1" ht="20.25" x14ac:dyDescent="0.2">
      <c r="A3172" s="159">
        <v>411100</v>
      </c>
      <c r="B3172" s="160" t="s">
        <v>46</v>
      </c>
      <c r="C3172" s="152">
        <f>2360000+116100</f>
        <v>2476100</v>
      </c>
      <c r="D3172" s="167">
        <v>0</v>
      </c>
    </row>
    <row r="3173" spans="1:4" s="136" customFormat="1" ht="20.25" x14ac:dyDescent="0.2">
      <c r="A3173" s="159">
        <v>411200</v>
      </c>
      <c r="B3173" s="160" t="s">
        <v>47</v>
      </c>
      <c r="C3173" s="152">
        <v>100000</v>
      </c>
      <c r="D3173" s="167">
        <v>0</v>
      </c>
    </row>
    <row r="3174" spans="1:4" s="136" customFormat="1" ht="40.5" x14ac:dyDescent="0.2">
      <c r="A3174" s="159">
        <v>411300</v>
      </c>
      <c r="B3174" s="160" t="s">
        <v>48</v>
      </c>
      <c r="C3174" s="152">
        <v>60000</v>
      </c>
      <c r="D3174" s="167">
        <v>0</v>
      </c>
    </row>
    <row r="3175" spans="1:4" s="136" customFormat="1" ht="20.25" x14ac:dyDescent="0.2">
      <c r="A3175" s="159">
        <v>411400</v>
      </c>
      <c r="B3175" s="160" t="s">
        <v>49</v>
      </c>
      <c r="C3175" s="152">
        <v>15000</v>
      </c>
      <c r="D3175" s="167">
        <v>0</v>
      </c>
    </row>
    <row r="3176" spans="1:4" s="136" customFormat="1" ht="20.25" x14ac:dyDescent="0.2">
      <c r="A3176" s="175">
        <v>412000</v>
      </c>
      <c r="B3176" s="168" t="s">
        <v>50</v>
      </c>
      <c r="C3176" s="176">
        <f t="shared" ref="C3176" si="624">SUM(C3177:C3187)</f>
        <v>340400</v>
      </c>
      <c r="D3176" s="176">
        <f>SUM(D3177:D3187)</f>
        <v>0</v>
      </c>
    </row>
    <row r="3177" spans="1:4" s="136" customFormat="1" ht="20.25" x14ac:dyDescent="0.2">
      <c r="A3177" s="159">
        <v>412200</v>
      </c>
      <c r="B3177" s="160" t="s">
        <v>52</v>
      </c>
      <c r="C3177" s="152">
        <v>200000</v>
      </c>
      <c r="D3177" s="167">
        <v>0</v>
      </c>
    </row>
    <row r="3178" spans="1:4" s="136" customFormat="1" ht="20.25" x14ac:dyDescent="0.2">
      <c r="A3178" s="159">
        <v>412300</v>
      </c>
      <c r="B3178" s="160" t="s">
        <v>53</v>
      </c>
      <c r="C3178" s="152">
        <v>42900</v>
      </c>
      <c r="D3178" s="167">
        <v>0</v>
      </c>
    </row>
    <row r="3179" spans="1:4" s="136" customFormat="1" ht="20.25" x14ac:dyDescent="0.2">
      <c r="A3179" s="159">
        <v>412500</v>
      </c>
      <c r="B3179" s="160" t="s">
        <v>57</v>
      </c>
      <c r="C3179" s="152">
        <v>9000</v>
      </c>
      <c r="D3179" s="167">
        <v>0</v>
      </c>
    </row>
    <row r="3180" spans="1:4" s="136" customFormat="1" ht="20.25" x14ac:dyDescent="0.2">
      <c r="A3180" s="159">
        <v>412600</v>
      </c>
      <c r="B3180" s="160" t="s">
        <v>58</v>
      </c>
      <c r="C3180" s="152">
        <v>9000</v>
      </c>
      <c r="D3180" s="167">
        <v>0</v>
      </c>
    </row>
    <row r="3181" spans="1:4" s="136" customFormat="1" ht="20.25" x14ac:dyDescent="0.2">
      <c r="A3181" s="159">
        <v>412700</v>
      </c>
      <c r="B3181" s="160" t="s">
        <v>60</v>
      </c>
      <c r="C3181" s="152">
        <v>28500</v>
      </c>
      <c r="D3181" s="167">
        <v>0</v>
      </c>
    </row>
    <row r="3182" spans="1:4" s="136" customFormat="1" ht="20.25" x14ac:dyDescent="0.2">
      <c r="A3182" s="159">
        <v>412900</v>
      </c>
      <c r="B3182" s="169" t="s">
        <v>74</v>
      </c>
      <c r="C3182" s="152">
        <v>0</v>
      </c>
      <c r="D3182" s="167">
        <v>0</v>
      </c>
    </row>
    <row r="3183" spans="1:4" s="136" customFormat="1" ht="20.25" x14ac:dyDescent="0.2">
      <c r="A3183" s="159">
        <v>412900</v>
      </c>
      <c r="B3183" s="169" t="s">
        <v>75</v>
      </c>
      <c r="C3183" s="152">
        <v>37000</v>
      </c>
      <c r="D3183" s="167">
        <v>0</v>
      </c>
    </row>
    <row r="3184" spans="1:4" s="136" customFormat="1" ht="20.25" x14ac:dyDescent="0.2">
      <c r="A3184" s="159">
        <v>412900</v>
      </c>
      <c r="B3184" s="169" t="s">
        <v>76</v>
      </c>
      <c r="C3184" s="152">
        <v>2000</v>
      </c>
      <c r="D3184" s="167">
        <v>0</v>
      </c>
    </row>
    <row r="3185" spans="1:4" s="136" customFormat="1" ht="20.25" x14ac:dyDescent="0.2">
      <c r="A3185" s="159">
        <v>412900</v>
      </c>
      <c r="B3185" s="169" t="s">
        <v>77</v>
      </c>
      <c r="C3185" s="152">
        <v>5000</v>
      </c>
      <c r="D3185" s="167">
        <v>0</v>
      </c>
    </row>
    <row r="3186" spans="1:4" s="136" customFormat="1" ht="20.25" x14ac:dyDescent="0.2">
      <c r="A3186" s="159">
        <v>412900</v>
      </c>
      <c r="B3186" s="169" t="s">
        <v>78</v>
      </c>
      <c r="C3186" s="152">
        <v>5000</v>
      </c>
      <c r="D3186" s="167">
        <v>0</v>
      </c>
    </row>
    <row r="3187" spans="1:4" s="136" customFormat="1" ht="20.25" x14ac:dyDescent="0.2">
      <c r="A3187" s="159">
        <v>412900</v>
      </c>
      <c r="B3187" s="160" t="s">
        <v>80</v>
      </c>
      <c r="C3187" s="152">
        <v>2000</v>
      </c>
      <c r="D3187" s="167">
        <v>0</v>
      </c>
    </row>
    <row r="3188" spans="1:4" s="136" customFormat="1" ht="20.25" x14ac:dyDescent="0.2">
      <c r="A3188" s="175">
        <v>510000</v>
      </c>
      <c r="B3188" s="168" t="s">
        <v>243</v>
      </c>
      <c r="C3188" s="176">
        <f t="shared" ref="C3188" si="625">C3189</f>
        <v>10000</v>
      </c>
      <c r="D3188" s="176">
        <f t="shared" ref="D3188" si="626">D3189</f>
        <v>0</v>
      </c>
    </row>
    <row r="3189" spans="1:4" s="136" customFormat="1" ht="20.25" x14ac:dyDescent="0.2">
      <c r="A3189" s="175">
        <v>511000</v>
      </c>
      <c r="B3189" s="168" t="s">
        <v>244</v>
      </c>
      <c r="C3189" s="176">
        <f>SUM(C3190:C3190)</f>
        <v>10000</v>
      </c>
      <c r="D3189" s="176">
        <f>SUM(D3190:D3190)</f>
        <v>0</v>
      </c>
    </row>
    <row r="3190" spans="1:4" s="136" customFormat="1" ht="20.25" x14ac:dyDescent="0.2">
      <c r="A3190" s="159">
        <v>511300</v>
      </c>
      <c r="B3190" s="160" t="s">
        <v>247</v>
      </c>
      <c r="C3190" s="152">
        <v>10000</v>
      </c>
      <c r="D3190" s="167">
        <v>0</v>
      </c>
    </row>
    <row r="3191" spans="1:4" s="177" customFormat="1" ht="20.25" x14ac:dyDescent="0.2">
      <c r="A3191" s="175">
        <v>630000</v>
      </c>
      <c r="B3191" s="168" t="s">
        <v>277</v>
      </c>
      <c r="C3191" s="176">
        <f>C3192+C3194</f>
        <v>50000</v>
      </c>
      <c r="D3191" s="176">
        <f>D3192+D3194</f>
        <v>8500000</v>
      </c>
    </row>
    <row r="3192" spans="1:4" s="177" customFormat="1" ht="20.25" x14ac:dyDescent="0.2">
      <c r="A3192" s="175">
        <v>631000</v>
      </c>
      <c r="B3192" s="168" t="s">
        <v>278</v>
      </c>
      <c r="C3192" s="176">
        <f>0+C3193</f>
        <v>0</v>
      </c>
      <c r="D3192" s="176">
        <f>0+D3193</f>
        <v>8500000</v>
      </c>
    </row>
    <row r="3193" spans="1:4" s="136" customFormat="1" ht="20.25" x14ac:dyDescent="0.2">
      <c r="A3193" s="179">
        <v>631200</v>
      </c>
      <c r="B3193" s="160" t="s">
        <v>280</v>
      </c>
      <c r="C3193" s="152">
        <v>0</v>
      </c>
      <c r="D3193" s="152">
        <v>8500000</v>
      </c>
    </row>
    <row r="3194" spans="1:4" s="177" customFormat="1" ht="20.25" x14ac:dyDescent="0.2">
      <c r="A3194" s="175">
        <v>638000</v>
      </c>
      <c r="B3194" s="168" t="s">
        <v>284</v>
      </c>
      <c r="C3194" s="176">
        <f t="shared" ref="C3194" si="627">C3195</f>
        <v>50000</v>
      </c>
      <c r="D3194" s="176">
        <f t="shared" ref="D3194" si="628">D3195</f>
        <v>0</v>
      </c>
    </row>
    <row r="3195" spans="1:4" s="136" customFormat="1" ht="20.25" x14ac:dyDescent="0.2">
      <c r="A3195" s="159">
        <v>638100</v>
      </c>
      <c r="B3195" s="160" t="s">
        <v>285</v>
      </c>
      <c r="C3195" s="152">
        <v>50000</v>
      </c>
      <c r="D3195" s="167">
        <v>0</v>
      </c>
    </row>
    <row r="3196" spans="1:4" s="136" customFormat="1" ht="20.25" x14ac:dyDescent="0.2">
      <c r="A3196" s="181"/>
      <c r="B3196" s="172" t="s">
        <v>294</v>
      </c>
      <c r="C3196" s="178">
        <f>C3170+C3188+C3191</f>
        <v>3051500</v>
      </c>
      <c r="D3196" s="178">
        <f>D3170+D3188+D3191</f>
        <v>8500000</v>
      </c>
    </row>
    <row r="3197" spans="1:4" s="136" customFormat="1" ht="20.25" x14ac:dyDescent="0.2">
      <c r="A3197" s="157"/>
      <c r="B3197" s="160"/>
      <c r="C3197" s="152"/>
      <c r="D3197" s="152"/>
    </row>
    <row r="3198" spans="1:4" s="136" customFormat="1" ht="20.25" x14ac:dyDescent="0.2">
      <c r="A3198" s="157"/>
      <c r="B3198" s="154"/>
      <c r="C3198" s="158"/>
      <c r="D3198" s="158"/>
    </row>
    <row r="3199" spans="1:4" s="136" customFormat="1" ht="20.25" x14ac:dyDescent="0.2">
      <c r="A3199" s="159" t="s">
        <v>474</v>
      </c>
      <c r="B3199" s="168"/>
      <c r="C3199" s="152"/>
      <c r="D3199" s="152"/>
    </row>
    <row r="3200" spans="1:4" s="136" customFormat="1" ht="20.25" x14ac:dyDescent="0.2">
      <c r="A3200" s="159" t="s">
        <v>377</v>
      </c>
      <c r="B3200" s="168"/>
      <c r="C3200" s="152"/>
      <c r="D3200" s="152"/>
    </row>
    <row r="3201" spans="1:4" s="136" customFormat="1" ht="20.25" x14ac:dyDescent="0.2">
      <c r="A3201" s="159" t="s">
        <v>475</v>
      </c>
      <c r="B3201" s="168"/>
      <c r="C3201" s="152"/>
      <c r="D3201" s="152"/>
    </row>
    <row r="3202" spans="1:4" s="136" customFormat="1" ht="20.25" x14ac:dyDescent="0.2">
      <c r="A3202" s="159" t="s">
        <v>293</v>
      </c>
      <c r="B3202" s="168"/>
      <c r="C3202" s="152"/>
      <c r="D3202" s="152"/>
    </row>
    <row r="3203" spans="1:4" s="136" customFormat="1" ht="20.25" x14ac:dyDescent="0.2">
      <c r="A3203" s="159"/>
      <c r="B3203" s="161"/>
      <c r="C3203" s="158"/>
      <c r="D3203" s="158"/>
    </row>
    <row r="3204" spans="1:4" s="136" customFormat="1" ht="20.25" x14ac:dyDescent="0.2">
      <c r="A3204" s="175">
        <v>410000</v>
      </c>
      <c r="B3204" s="163" t="s">
        <v>44</v>
      </c>
      <c r="C3204" s="176">
        <f t="shared" ref="C3204" si="629">C3205+C3210+C3223</f>
        <v>1089900</v>
      </c>
      <c r="D3204" s="176">
        <f>D3205+D3210+D3223</f>
        <v>0</v>
      </c>
    </row>
    <row r="3205" spans="1:4" s="136" customFormat="1" ht="20.25" x14ac:dyDescent="0.2">
      <c r="A3205" s="175">
        <v>411000</v>
      </c>
      <c r="B3205" s="163" t="s">
        <v>45</v>
      </c>
      <c r="C3205" s="176">
        <f t="shared" ref="C3205" si="630">SUM(C3206:C3209)</f>
        <v>862300</v>
      </c>
      <c r="D3205" s="176">
        <f>SUM(D3206:D3209)</f>
        <v>0</v>
      </c>
    </row>
    <row r="3206" spans="1:4" s="136" customFormat="1" ht="20.25" x14ac:dyDescent="0.2">
      <c r="A3206" s="159">
        <v>411100</v>
      </c>
      <c r="B3206" s="160" t="s">
        <v>46</v>
      </c>
      <c r="C3206" s="152">
        <f>750000+42500+1200</f>
        <v>793700</v>
      </c>
      <c r="D3206" s="167">
        <v>0</v>
      </c>
    </row>
    <row r="3207" spans="1:4" s="136" customFormat="1" ht="20.25" x14ac:dyDescent="0.2">
      <c r="A3207" s="159">
        <v>411200</v>
      </c>
      <c r="B3207" s="160" t="s">
        <v>47</v>
      </c>
      <c r="C3207" s="152">
        <v>40000</v>
      </c>
      <c r="D3207" s="167">
        <v>0</v>
      </c>
    </row>
    <row r="3208" spans="1:4" s="136" customFormat="1" ht="40.5" x14ac:dyDescent="0.2">
      <c r="A3208" s="159">
        <v>411300</v>
      </c>
      <c r="B3208" s="160" t="s">
        <v>48</v>
      </c>
      <c r="C3208" s="152">
        <v>9600</v>
      </c>
      <c r="D3208" s="167">
        <v>0</v>
      </c>
    </row>
    <row r="3209" spans="1:4" s="136" customFormat="1" ht="20.25" x14ac:dyDescent="0.2">
      <c r="A3209" s="159">
        <v>411400</v>
      </c>
      <c r="B3209" s="160" t="s">
        <v>49</v>
      </c>
      <c r="C3209" s="152">
        <v>19000</v>
      </c>
      <c r="D3209" s="167">
        <v>0</v>
      </c>
    </row>
    <row r="3210" spans="1:4" s="136" customFormat="1" ht="20.25" x14ac:dyDescent="0.2">
      <c r="A3210" s="175">
        <v>412000</v>
      </c>
      <c r="B3210" s="168" t="s">
        <v>50</v>
      </c>
      <c r="C3210" s="176">
        <f t="shared" ref="C3210" si="631">SUM(C3211:C3222)</f>
        <v>227100</v>
      </c>
      <c r="D3210" s="176">
        <f>SUM(D3211:D3222)</f>
        <v>0</v>
      </c>
    </row>
    <row r="3211" spans="1:4" s="136" customFormat="1" ht="20.25" x14ac:dyDescent="0.2">
      <c r="A3211" s="159">
        <v>412100</v>
      </c>
      <c r="B3211" s="160" t="s">
        <v>51</v>
      </c>
      <c r="C3211" s="152">
        <v>94600</v>
      </c>
      <c r="D3211" s="167">
        <v>0</v>
      </c>
    </row>
    <row r="3212" spans="1:4" s="136" customFormat="1" ht="20.25" x14ac:dyDescent="0.2">
      <c r="A3212" s="159">
        <v>412200</v>
      </c>
      <c r="B3212" s="160" t="s">
        <v>52</v>
      </c>
      <c r="C3212" s="152">
        <v>86000</v>
      </c>
      <c r="D3212" s="167">
        <v>0</v>
      </c>
    </row>
    <row r="3213" spans="1:4" s="136" customFormat="1" ht="20.25" x14ac:dyDescent="0.2">
      <c r="A3213" s="159">
        <v>412300</v>
      </c>
      <c r="B3213" s="160" t="s">
        <v>53</v>
      </c>
      <c r="C3213" s="152">
        <v>15000</v>
      </c>
      <c r="D3213" s="167">
        <v>0</v>
      </c>
    </row>
    <row r="3214" spans="1:4" s="136" customFormat="1" ht="20.25" x14ac:dyDescent="0.2">
      <c r="A3214" s="159">
        <v>412500</v>
      </c>
      <c r="B3214" s="160" t="s">
        <v>57</v>
      </c>
      <c r="C3214" s="152">
        <v>4000</v>
      </c>
      <c r="D3214" s="167">
        <v>0</v>
      </c>
    </row>
    <row r="3215" spans="1:4" s="136" customFormat="1" ht="20.25" x14ac:dyDescent="0.2">
      <c r="A3215" s="159">
        <v>412600</v>
      </c>
      <c r="B3215" s="160" t="s">
        <v>58</v>
      </c>
      <c r="C3215" s="152">
        <v>4000</v>
      </c>
      <c r="D3215" s="167">
        <v>0</v>
      </c>
    </row>
    <row r="3216" spans="1:4" s="136" customFormat="1" ht="20.25" x14ac:dyDescent="0.2">
      <c r="A3216" s="159">
        <v>412700</v>
      </c>
      <c r="B3216" s="160" t="s">
        <v>60</v>
      </c>
      <c r="C3216" s="152">
        <v>15000</v>
      </c>
      <c r="D3216" s="167">
        <v>0</v>
      </c>
    </row>
    <row r="3217" spans="1:4" s="136" customFormat="1" ht="20.25" x14ac:dyDescent="0.2">
      <c r="A3217" s="159">
        <v>412900</v>
      </c>
      <c r="B3217" s="169" t="s">
        <v>74</v>
      </c>
      <c r="C3217" s="152">
        <v>900</v>
      </c>
      <c r="D3217" s="167">
        <v>0</v>
      </c>
    </row>
    <row r="3218" spans="1:4" s="136" customFormat="1" ht="20.25" x14ac:dyDescent="0.2">
      <c r="A3218" s="159">
        <v>412900</v>
      </c>
      <c r="B3218" s="169" t="s">
        <v>75</v>
      </c>
      <c r="C3218" s="152">
        <v>4200</v>
      </c>
      <c r="D3218" s="167">
        <v>0</v>
      </c>
    </row>
    <row r="3219" spans="1:4" s="136" customFormat="1" ht="20.25" x14ac:dyDescent="0.2">
      <c r="A3219" s="159">
        <v>412900</v>
      </c>
      <c r="B3219" s="169" t="s">
        <v>76</v>
      </c>
      <c r="C3219" s="152">
        <v>1000</v>
      </c>
      <c r="D3219" s="167">
        <v>0</v>
      </c>
    </row>
    <row r="3220" spans="1:4" s="136" customFormat="1" ht="20.25" x14ac:dyDescent="0.2">
      <c r="A3220" s="159">
        <v>412900</v>
      </c>
      <c r="B3220" s="169" t="s">
        <v>77</v>
      </c>
      <c r="C3220" s="152">
        <v>900</v>
      </c>
      <c r="D3220" s="167">
        <v>0</v>
      </c>
    </row>
    <row r="3221" spans="1:4" s="136" customFormat="1" ht="20.25" x14ac:dyDescent="0.2">
      <c r="A3221" s="159">
        <v>412900</v>
      </c>
      <c r="B3221" s="169" t="s">
        <v>78</v>
      </c>
      <c r="C3221" s="152">
        <v>1500</v>
      </c>
      <c r="D3221" s="167">
        <v>0</v>
      </c>
    </row>
    <row r="3222" spans="1:4" s="136" customFormat="1" ht="20.25" x14ac:dyDescent="0.2">
      <c r="A3222" s="159">
        <v>412900</v>
      </c>
      <c r="B3222" s="160" t="s">
        <v>80</v>
      </c>
      <c r="C3222" s="152">
        <v>0</v>
      </c>
      <c r="D3222" s="167">
        <v>0</v>
      </c>
    </row>
    <row r="3223" spans="1:4" s="177" customFormat="1" ht="20.25" x14ac:dyDescent="0.2">
      <c r="A3223" s="175">
        <v>413000</v>
      </c>
      <c r="B3223" s="168" t="s">
        <v>97</v>
      </c>
      <c r="C3223" s="176">
        <f t="shared" ref="C3223" si="632">C3224</f>
        <v>499.99999999999994</v>
      </c>
      <c r="D3223" s="176">
        <f>D3224</f>
        <v>0</v>
      </c>
    </row>
    <row r="3224" spans="1:4" s="136" customFormat="1" ht="20.25" x14ac:dyDescent="0.2">
      <c r="A3224" s="159">
        <v>413900</v>
      </c>
      <c r="B3224" s="160" t="s">
        <v>106</v>
      </c>
      <c r="C3224" s="152">
        <v>499.99999999999994</v>
      </c>
      <c r="D3224" s="167">
        <v>0</v>
      </c>
    </row>
    <row r="3225" spans="1:4" s="136" customFormat="1" ht="20.25" x14ac:dyDescent="0.2">
      <c r="A3225" s="175">
        <v>510000</v>
      </c>
      <c r="B3225" s="168" t="s">
        <v>243</v>
      </c>
      <c r="C3225" s="176">
        <f>C3226+0</f>
        <v>5000</v>
      </c>
      <c r="D3225" s="176">
        <f>D3226+0</f>
        <v>0</v>
      </c>
    </row>
    <row r="3226" spans="1:4" s="136" customFormat="1" ht="20.25" x14ac:dyDescent="0.2">
      <c r="A3226" s="175">
        <v>511000</v>
      </c>
      <c r="B3226" s="168" t="s">
        <v>244</v>
      </c>
      <c r="C3226" s="176">
        <f>SUM(C3227:C3227)</f>
        <v>5000</v>
      </c>
      <c r="D3226" s="176">
        <f>SUM(D3227:D3227)</f>
        <v>0</v>
      </c>
    </row>
    <row r="3227" spans="1:4" s="136" customFormat="1" ht="20.25" x14ac:dyDescent="0.2">
      <c r="A3227" s="159">
        <v>511300</v>
      </c>
      <c r="B3227" s="160" t="s">
        <v>247</v>
      </c>
      <c r="C3227" s="152">
        <v>5000</v>
      </c>
      <c r="D3227" s="167">
        <v>0</v>
      </c>
    </row>
    <row r="3228" spans="1:4" s="177" customFormat="1" ht="20.25" x14ac:dyDescent="0.2">
      <c r="A3228" s="175">
        <v>630000</v>
      </c>
      <c r="B3228" s="168" t="s">
        <v>277</v>
      </c>
      <c r="C3228" s="176">
        <f>C3229+C3231</f>
        <v>8500</v>
      </c>
      <c r="D3228" s="176">
        <f>D3229+D3231</f>
        <v>1800000</v>
      </c>
    </row>
    <row r="3229" spans="1:4" s="177" customFormat="1" ht="20.25" x14ac:dyDescent="0.2">
      <c r="A3229" s="175">
        <v>631000</v>
      </c>
      <c r="B3229" s="168" t="s">
        <v>278</v>
      </c>
      <c r="C3229" s="176">
        <f>0</f>
        <v>0</v>
      </c>
      <c r="D3229" s="176">
        <f>0+D3230</f>
        <v>1800000</v>
      </c>
    </row>
    <row r="3230" spans="1:4" s="136" customFormat="1" ht="20.25" x14ac:dyDescent="0.2">
      <c r="A3230" s="179">
        <v>631200</v>
      </c>
      <c r="B3230" s="160" t="s">
        <v>280</v>
      </c>
      <c r="C3230" s="152">
        <v>0</v>
      </c>
      <c r="D3230" s="152">
        <v>1800000</v>
      </c>
    </row>
    <row r="3231" spans="1:4" s="177" customFormat="1" ht="20.25" x14ac:dyDescent="0.2">
      <c r="A3231" s="175">
        <v>638000</v>
      </c>
      <c r="B3231" s="168" t="s">
        <v>284</v>
      </c>
      <c r="C3231" s="176">
        <f t="shared" ref="C3231" si="633">C3232</f>
        <v>8500</v>
      </c>
      <c r="D3231" s="176">
        <f>D3232</f>
        <v>0</v>
      </c>
    </row>
    <row r="3232" spans="1:4" s="136" customFormat="1" ht="20.25" x14ac:dyDescent="0.2">
      <c r="A3232" s="159">
        <v>638100</v>
      </c>
      <c r="B3232" s="160" t="s">
        <v>285</v>
      </c>
      <c r="C3232" s="152">
        <v>8500</v>
      </c>
      <c r="D3232" s="167">
        <v>0</v>
      </c>
    </row>
    <row r="3233" spans="1:4" s="136" customFormat="1" ht="20.25" x14ac:dyDescent="0.2">
      <c r="A3233" s="181"/>
      <c r="B3233" s="172" t="s">
        <v>294</v>
      </c>
      <c r="C3233" s="178">
        <f>C3204+C3225+C3228</f>
        <v>1103400</v>
      </c>
      <c r="D3233" s="178">
        <f>D3204+D3225+D3228</f>
        <v>1800000</v>
      </c>
    </row>
    <row r="3234" spans="1:4" s="136" customFormat="1" ht="20.25" x14ac:dyDescent="0.2">
      <c r="A3234" s="157"/>
      <c r="B3234" s="160"/>
      <c r="C3234" s="152"/>
      <c r="D3234" s="152"/>
    </row>
    <row r="3235" spans="1:4" s="136" customFormat="1" ht="20.25" x14ac:dyDescent="0.2">
      <c r="A3235" s="157"/>
      <c r="B3235" s="154"/>
      <c r="C3235" s="158"/>
      <c r="D3235" s="158"/>
    </row>
    <row r="3236" spans="1:4" s="136" customFormat="1" ht="20.25" x14ac:dyDescent="0.2">
      <c r="A3236" s="159" t="s">
        <v>476</v>
      </c>
      <c r="B3236" s="168"/>
      <c r="C3236" s="152"/>
      <c r="D3236" s="152"/>
    </row>
    <row r="3237" spans="1:4" s="136" customFormat="1" ht="20.25" x14ac:dyDescent="0.2">
      <c r="A3237" s="159" t="s">
        <v>377</v>
      </c>
      <c r="B3237" s="168"/>
      <c r="C3237" s="152"/>
      <c r="D3237" s="152"/>
    </row>
    <row r="3238" spans="1:4" s="136" customFormat="1" ht="20.25" x14ac:dyDescent="0.2">
      <c r="A3238" s="159" t="s">
        <v>477</v>
      </c>
      <c r="B3238" s="168"/>
      <c r="C3238" s="152"/>
      <c r="D3238" s="152"/>
    </row>
    <row r="3239" spans="1:4" s="136" customFormat="1" ht="20.25" x14ac:dyDescent="0.2">
      <c r="A3239" s="159" t="s">
        <v>293</v>
      </c>
      <c r="B3239" s="168"/>
      <c r="C3239" s="152"/>
      <c r="D3239" s="152"/>
    </row>
    <row r="3240" spans="1:4" s="136" customFormat="1" ht="20.25" x14ac:dyDescent="0.2">
      <c r="A3240" s="159"/>
      <c r="B3240" s="161"/>
      <c r="C3240" s="158"/>
      <c r="D3240" s="158"/>
    </row>
    <row r="3241" spans="1:4" s="136" customFormat="1" ht="20.25" x14ac:dyDescent="0.2">
      <c r="A3241" s="175">
        <v>410000</v>
      </c>
      <c r="B3241" s="163" t="s">
        <v>44</v>
      </c>
      <c r="C3241" s="176">
        <f t="shared" ref="C3241" si="634">C3242+C3247</f>
        <v>921700</v>
      </c>
      <c r="D3241" s="176">
        <f>D3242+D3247</f>
        <v>0</v>
      </c>
    </row>
    <row r="3242" spans="1:4" s="136" customFormat="1" ht="20.25" x14ac:dyDescent="0.2">
      <c r="A3242" s="175">
        <v>411000</v>
      </c>
      <c r="B3242" s="163" t="s">
        <v>45</v>
      </c>
      <c r="C3242" s="176">
        <f t="shared" ref="C3242" si="635">SUM(C3243:C3246)</f>
        <v>798100</v>
      </c>
      <c r="D3242" s="176">
        <f>SUM(D3243:D3246)</f>
        <v>0</v>
      </c>
    </row>
    <row r="3243" spans="1:4" s="136" customFormat="1" ht="20.25" x14ac:dyDescent="0.2">
      <c r="A3243" s="159">
        <v>411100</v>
      </c>
      <c r="B3243" s="160" t="s">
        <v>46</v>
      </c>
      <c r="C3243" s="152">
        <f>650000+36000+1200</f>
        <v>687200</v>
      </c>
      <c r="D3243" s="167">
        <v>0</v>
      </c>
    </row>
    <row r="3244" spans="1:4" s="136" customFormat="1" ht="20.25" x14ac:dyDescent="0.2">
      <c r="A3244" s="159">
        <v>411200</v>
      </c>
      <c r="B3244" s="160" t="s">
        <v>47</v>
      </c>
      <c r="C3244" s="152">
        <v>50000</v>
      </c>
      <c r="D3244" s="167">
        <v>0</v>
      </c>
    </row>
    <row r="3245" spans="1:4" s="136" customFormat="1" ht="40.5" x14ac:dyDescent="0.2">
      <c r="A3245" s="159">
        <v>411300</v>
      </c>
      <c r="B3245" s="160" t="s">
        <v>48</v>
      </c>
      <c r="C3245" s="152">
        <v>40900</v>
      </c>
      <c r="D3245" s="167">
        <v>0</v>
      </c>
    </row>
    <row r="3246" spans="1:4" s="136" customFormat="1" ht="20.25" x14ac:dyDescent="0.2">
      <c r="A3246" s="159">
        <v>411400</v>
      </c>
      <c r="B3246" s="160" t="s">
        <v>49</v>
      </c>
      <c r="C3246" s="152">
        <v>20000</v>
      </c>
      <c r="D3246" s="167">
        <v>0</v>
      </c>
    </row>
    <row r="3247" spans="1:4" s="136" customFormat="1" ht="20.25" x14ac:dyDescent="0.2">
      <c r="A3247" s="175">
        <v>412000</v>
      </c>
      <c r="B3247" s="168" t="s">
        <v>50</v>
      </c>
      <c r="C3247" s="176">
        <f>SUM(C3248:C3254)</f>
        <v>123600</v>
      </c>
      <c r="D3247" s="176">
        <f>SUM(D3248:D3254)</f>
        <v>0</v>
      </c>
    </row>
    <row r="3248" spans="1:4" s="136" customFormat="1" ht="20.25" x14ac:dyDescent="0.2">
      <c r="A3248" s="159">
        <v>412200</v>
      </c>
      <c r="B3248" s="160" t="s">
        <v>52</v>
      </c>
      <c r="C3248" s="152">
        <v>72000</v>
      </c>
      <c r="D3248" s="167">
        <v>0</v>
      </c>
    </row>
    <row r="3249" spans="1:4" s="136" customFormat="1" ht="20.25" x14ac:dyDescent="0.2">
      <c r="A3249" s="159">
        <v>412300</v>
      </c>
      <c r="B3249" s="160" t="s">
        <v>53</v>
      </c>
      <c r="C3249" s="152">
        <v>20000</v>
      </c>
      <c r="D3249" s="167">
        <v>0</v>
      </c>
    </row>
    <row r="3250" spans="1:4" s="136" customFormat="1" ht="20.25" x14ac:dyDescent="0.2">
      <c r="A3250" s="159">
        <v>412500</v>
      </c>
      <c r="B3250" s="160" t="s">
        <v>57</v>
      </c>
      <c r="C3250" s="152">
        <v>4000</v>
      </c>
      <c r="D3250" s="167">
        <v>0</v>
      </c>
    </row>
    <row r="3251" spans="1:4" s="136" customFormat="1" ht="20.25" x14ac:dyDescent="0.2">
      <c r="A3251" s="159">
        <v>412600</v>
      </c>
      <c r="B3251" s="160" t="s">
        <v>58</v>
      </c>
      <c r="C3251" s="152">
        <v>10000</v>
      </c>
      <c r="D3251" s="167">
        <v>0</v>
      </c>
    </row>
    <row r="3252" spans="1:4" s="136" customFormat="1" ht="20.25" x14ac:dyDescent="0.2">
      <c r="A3252" s="159">
        <v>412700</v>
      </c>
      <c r="B3252" s="160" t="s">
        <v>60</v>
      </c>
      <c r="C3252" s="152">
        <v>7200</v>
      </c>
      <c r="D3252" s="167">
        <v>0</v>
      </c>
    </row>
    <row r="3253" spans="1:4" s="136" customFormat="1" ht="20.25" x14ac:dyDescent="0.2">
      <c r="A3253" s="159">
        <v>412900</v>
      </c>
      <c r="B3253" s="169" t="s">
        <v>77</v>
      </c>
      <c r="C3253" s="152">
        <v>9000</v>
      </c>
      <c r="D3253" s="167">
        <v>0</v>
      </c>
    </row>
    <row r="3254" spans="1:4" s="136" customFormat="1" ht="20.25" x14ac:dyDescent="0.2">
      <c r="A3254" s="159">
        <v>412900</v>
      </c>
      <c r="B3254" s="169" t="s">
        <v>78</v>
      </c>
      <c r="C3254" s="152">
        <v>1400</v>
      </c>
      <c r="D3254" s="167">
        <v>0</v>
      </c>
    </row>
    <row r="3255" spans="1:4" s="136" customFormat="1" ht="20.25" x14ac:dyDescent="0.2">
      <c r="A3255" s="175">
        <v>510000</v>
      </c>
      <c r="B3255" s="168" t="s">
        <v>243</v>
      </c>
      <c r="C3255" s="176">
        <f>C3256+0+0</f>
        <v>5000</v>
      </c>
      <c r="D3255" s="176">
        <f>D3256+0+0</f>
        <v>0</v>
      </c>
    </row>
    <row r="3256" spans="1:4" s="136" customFormat="1" ht="20.25" x14ac:dyDescent="0.2">
      <c r="A3256" s="175">
        <v>511000</v>
      </c>
      <c r="B3256" s="168" t="s">
        <v>244</v>
      </c>
      <c r="C3256" s="176">
        <f t="shared" ref="C3256" si="636">SUM(C3257:C3257)</f>
        <v>5000</v>
      </c>
      <c r="D3256" s="176">
        <f t="shared" ref="D3256" si="637">SUM(D3257:D3257)</f>
        <v>0</v>
      </c>
    </row>
    <row r="3257" spans="1:4" s="136" customFormat="1" ht="20.25" x14ac:dyDescent="0.2">
      <c r="A3257" s="159">
        <v>511300</v>
      </c>
      <c r="B3257" s="160" t="s">
        <v>247</v>
      </c>
      <c r="C3257" s="152">
        <v>5000</v>
      </c>
      <c r="D3257" s="167">
        <v>0</v>
      </c>
    </row>
    <row r="3258" spans="1:4" s="177" customFormat="1" ht="20.25" x14ac:dyDescent="0.2">
      <c r="A3258" s="175">
        <v>630000</v>
      </c>
      <c r="B3258" s="168" t="s">
        <v>277</v>
      </c>
      <c r="C3258" s="176">
        <f>C3259+0</f>
        <v>0</v>
      </c>
      <c r="D3258" s="176">
        <f>D3259+0</f>
        <v>40575800</v>
      </c>
    </row>
    <row r="3259" spans="1:4" s="177" customFormat="1" ht="20.25" x14ac:dyDescent="0.2">
      <c r="A3259" s="175">
        <v>631000</v>
      </c>
      <c r="B3259" s="168" t="s">
        <v>278</v>
      </c>
      <c r="C3259" s="176">
        <f>0+C3260</f>
        <v>0</v>
      </c>
      <c r="D3259" s="176">
        <f>0+D3260</f>
        <v>40575800</v>
      </c>
    </row>
    <row r="3260" spans="1:4" s="136" customFormat="1" ht="20.25" x14ac:dyDescent="0.2">
      <c r="A3260" s="179">
        <v>631200</v>
      </c>
      <c r="B3260" s="160" t="s">
        <v>280</v>
      </c>
      <c r="C3260" s="152">
        <v>0</v>
      </c>
      <c r="D3260" s="152">
        <v>40575800</v>
      </c>
    </row>
    <row r="3261" spans="1:4" s="136" customFormat="1" ht="20.25" x14ac:dyDescent="0.2">
      <c r="A3261" s="181"/>
      <c r="B3261" s="172" t="s">
        <v>294</v>
      </c>
      <c r="C3261" s="178">
        <f>C3241+C3255+C3258</f>
        <v>926700</v>
      </c>
      <c r="D3261" s="178">
        <f>D3241+D3255+D3258</f>
        <v>40575800</v>
      </c>
    </row>
    <row r="3262" spans="1:4" s="136" customFormat="1" ht="20.25" x14ac:dyDescent="0.2">
      <c r="A3262" s="157"/>
      <c r="B3262" s="160"/>
      <c r="C3262" s="152"/>
      <c r="D3262" s="152"/>
    </row>
    <row r="3263" spans="1:4" s="136" customFormat="1" ht="20.25" x14ac:dyDescent="0.2">
      <c r="A3263" s="157"/>
      <c r="B3263" s="154"/>
      <c r="C3263" s="158"/>
      <c r="D3263" s="158"/>
    </row>
    <row r="3264" spans="1:4" s="136" customFormat="1" ht="20.25" x14ac:dyDescent="0.2">
      <c r="A3264" s="159" t="s">
        <v>478</v>
      </c>
      <c r="B3264" s="168"/>
      <c r="C3264" s="152"/>
      <c r="D3264" s="152"/>
    </row>
    <row r="3265" spans="1:4" s="136" customFormat="1" ht="20.25" x14ac:dyDescent="0.2">
      <c r="A3265" s="159" t="s">
        <v>377</v>
      </c>
      <c r="B3265" s="168"/>
      <c r="C3265" s="152"/>
      <c r="D3265" s="152"/>
    </row>
    <row r="3266" spans="1:4" s="136" customFormat="1" ht="20.25" x14ac:dyDescent="0.2">
      <c r="A3266" s="159" t="s">
        <v>479</v>
      </c>
      <c r="B3266" s="168"/>
      <c r="C3266" s="152"/>
      <c r="D3266" s="152"/>
    </row>
    <row r="3267" spans="1:4" s="136" customFormat="1" ht="20.25" x14ac:dyDescent="0.2">
      <c r="A3267" s="159" t="s">
        <v>293</v>
      </c>
      <c r="B3267" s="168"/>
      <c r="C3267" s="152"/>
      <c r="D3267" s="152"/>
    </row>
    <row r="3268" spans="1:4" s="136" customFormat="1" ht="20.25" x14ac:dyDescent="0.2">
      <c r="A3268" s="159"/>
      <c r="B3268" s="161"/>
      <c r="C3268" s="158"/>
      <c r="D3268" s="158"/>
    </row>
    <row r="3269" spans="1:4" s="136" customFormat="1" ht="20.25" x14ac:dyDescent="0.2">
      <c r="A3269" s="175">
        <v>410000</v>
      </c>
      <c r="B3269" s="163" t="s">
        <v>44</v>
      </c>
      <c r="C3269" s="176">
        <f t="shared" ref="C3269" si="638">C3270+C3275</f>
        <v>953800</v>
      </c>
      <c r="D3269" s="176">
        <f>D3270+D3275</f>
        <v>0</v>
      </c>
    </row>
    <row r="3270" spans="1:4" s="136" customFormat="1" ht="20.25" x14ac:dyDescent="0.2">
      <c r="A3270" s="175">
        <v>411000</v>
      </c>
      <c r="B3270" s="163" t="s">
        <v>45</v>
      </c>
      <c r="C3270" s="176">
        <f t="shared" ref="C3270" si="639">SUM(C3271:C3274)</f>
        <v>851100</v>
      </c>
      <c r="D3270" s="176">
        <f>SUM(D3271:D3274)</f>
        <v>0</v>
      </c>
    </row>
    <row r="3271" spans="1:4" s="136" customFormat="1" ht="20.25" x14ac:dyDescent="0.2">
      <c r="A3271" s="159">
        <v>411100</v>
      </c>
      <c r="B3271" s="160" t="s">
        <v>46</v>
      </c>
      <c r="C3271" s="152">
        <f>760000+34400</f>
        <v>794400</v>
      </c>
      <c r="D3271" s="167">
        <v>0</v>
      </c>
    </row>
    <row r="3272" spans="1:4" s="136" customFormat="1" ht="20.25" x14ac:dyDescent="0.2">
      <c r="A3272" s="159">
        <v>411200</v>
      </c>
      <c r="B3272" s="160" t="s">
        <v>47</v>
      </c>
      <c r="C3272" s="152">
        <v>33900</v>
      </c>
      <c r="D3272" s="167">
        <v>0</v>
      </c>
    </row>
    <row r="3273" spans="1:4" s="136" customFormat="1" ht="40.5" x14ac:dyDescent="0.2">
      <c r="A3273" s="159">
        <v>411300</v>
      </c>
      <c r="B3273" s="160" t="s">
        <v>48</v>
      </c>
      <c r="C3273" s="152">
        <v>7600</v>
      </c>
      <c r="D3273" s="167">
        <v>0</v>
      </c>
    </row>
    <row r="3274" spans="1:4" s="136" customFormat="1" ht="20.25" x14ac:dyDescent="0.2">
      <c r="A3274" s="159">
        <v>411400</v>
      </c>
      <c r="B3274" s="160" t="s">
        <v>49</v>
      </c>
      <c r="C3274" s="152">
        <v>15200</v>
      </c>
      <c r="D3274" s="167">
        <v>0</v>
      </c>
    </row>
    <row r="3275" spans="1:4" s="136" customFormat="1" ht="20.25" x14ac:dyDescent="0.2">
      <c r="A3275" s="175">
        <v>412000</v>
      </c>
      <c r="B3275" s="168" t="s">
        <v>50</v>
      </c>
      <c r="C3275" s="176">
        <f>SUM(C3276:C3283)</f>
        <v>102700</v>
      </c>
      <c r="D3275" s="176">
        <f>SUM(D3276:D3283)</f>
        <v>0</v>
      </c>
    </row>
    <row r="3276" spans="1:4" s="136" customFormat="1" ht="20.25" x14ac:dyDescent="0.2">
      <c r="A3276" s="159">
        <v>412200</v>
      </c>
      <c r="B3276" s="160" t="s">
        <v>52</v>
      </c>
      <c r="C3276" s="152">
        <v>50000</v>
      </c>
      <c r="D3276" s="167">
        <v>0</v>
      </c>
    </row>
    <row r="3277" spans="1:4" s="136" customFormat="1" ht="20.25" x14ac:dyDescent="0.2">
      <c r="A3277" s="159">
        <v>412300</v>
      </c>
      <c r="B3277" s="160" t="s">
        <v>53</v>
      </c>
      <c r="C3277" s="152">
        <v>13000</v>
      </c>
      <c r="D3277" s="167">
        <v>0</v>
      </c>
    </row>
    <row r="3278" spans="1:4" s="136" customFormat="1" ht="20.25" x14ac:dyDescent="0.2">
      <c r="A3278" s="159">
        <v>412500</v>
      </c>
      <c r="B3278" s="160" t="s">
        <v>57</v>
      </c>
      <c r="C3278" s="152">
        <v>5000</v>
      </c>
      <c r="D3278" s="167">
        <v>0</v>
      </c>
    </row>
    <row r="3279" spans="1:4" s="136" customFormat="1" ht="20.25" x14ac:dyDescent="0.2">
      <c r="A3279" s="159">
        <v>412600</v>
      </c>
      <c r="B3279" s="160" t="s">
        <v>58</v>
      </c>
      <c r="C3279" s="152">
        <v>6500</v>
      </c>
      <c r="D3279" s="167">
        <v>0</v>
      </c>
    </row>
    <row r="3280" spans="1:4" s="136" customFormat="1" ht="20.25" x14ac:dyDescent="0.2">
      <c r="A3280" s="159">
        <v>412700</v>
      </c>
      <c r="B3280" s="160" t="s">
        <v>60</v>
      </c>
      <c r="C3280" s="152">
        <v>26000</v>
      </c>
      <c r="D3280" s="167">
        <v>0</v>
      </c>
    </row>
    <row r="3281" spans="1:4" s="136" customFormat="1" ht="20.25" x14ac:dyDescent="0.2">
      <c r="A3281" s="159">
        <v>412900</v>
      </c>
      <c r="B3281" s="169" t="s">
        <v>76</v>
      </c>
      <c r="C3281" s="152">
        <v>499.99999999999994</v>
      </c>
      <c r="D3281" s="167">
        <v>0</v>
      </c>
    </row>
    <row r="3282" spans="1:4" s="136" customFormat="1" ht="20.25" x14ac:dyDescent="0.2">
      <c r="A3282" s="159">
        <v>412900</v>
      </c>
      <c r="B3282" s="169" t="s">
        <v>77</v>
      </c>
      <c r="C3282" s="152">
        <v>200</v>
      </c>
      <c r="D3282" s="167">
        <v>0</v>
      </c>
    </row>
    <row r="3283" spans="1:4" s="136" customFormat="1" ht="20.25" x14ac:dyDescent="0.2">
      <c r="A3283" s="159">
        <v>412900</v>
      </c>
      <c r="B3283" s="169" t="s">
        <v>78</v>
      </c>
      <c r="C3283" s="152">
        <v>1500</v>
      </c>
      <c r="D3283" s="167">
        <v>0</v>
      </c>
    </row>
    <row r="3284" spans="1:4" s="177" customFormat="1" ht="20.25" x14ac:dyDescent="0.2">
      <c r="A3284" s="175">
        <v>510000</v>
      </c>
      <c r="B3284" s="168" t="s">
        <v>243</v>
      </c>
      <c r="C3284" s="176">
        <f t="shared" ref="C3284:C3285" si="640">C3285</f>
        <v>5000</v>
      </c>
      <c r="D3284" s="176">
        <f t="shared" ref="D3284:D3285" si="641">D3285</f>
        <v>0</v>
      </c>
    </row>
    <row r="3285" spans="1:4" s="177" customFormat="1" ht="20.25" x14ac:dyDescent="0.2">
      <c r="A3285" s="175">
        <v>511000</v>
      </c>
      <c r="B3285" s="168" t="s">
        <v>244</v>
      </c>
      <c r="C3285" s="176">
        <f t="shared" si="640"/>
        <v>5000</v>
      </c>
      <c r="D3285" s="176">
        <f t="shared" si="641"/>
        <v>0</v>
      </c>
    </row>
    <row r="3286" spans="1:4" s="136" customFormat="1" ht="20.25" x14ac:dyDescent="0.2">
      <c r="A3286" s="159">
        <v>511300</v>
      </c>
      <c r="B3286" s="160" t="s">
        <v>247</v>
      </c>
      <c r="C3286" s="152">
        <v>5000</v>
      </c>
      <c r="D3286" s="167">
        <v>0</v>
      </c>
    </row>
    <row r="3287" spans="1:4" s="177" customFormat="1" ht="20.25" x14ac:dyDescent="0.2">
      <c r="A3287" s="175">
        <v>630000</v>
      </c>
      <c r="B3287" s="168" t="s">
        <v>277</v>
      </c>
      <c r="C3287" s="176">
        <f>C3288+C3290</f>
        <v>0</v>
      </c>
      <c r="D3287" s="176">
        <f>D3288+D3290</f>
        <v>2000000</v>
      </c>
    </row>
    <row r="3288" spans="1:4" s="177" customFormat="1" ht="20.25" x14ac:dyDescent="0.2">
      <c r="A3288" s="175">
        <v>631000</v>
      </c>
      <c r="B3288" s="168" t="s">
        <v>278</v>
      </c>
      <c r="C3288" s="176">
        <f>0+C3289</f>
        <v>0</v>
      </c>
      <c r="D3288" s="176">
        <f>0+D3289</f>
        <v>2000000</v>
      </c>
    </row>
    <row r="3289" spans="1:4" s="136" customFormat="1" ht="20.25" x14ac:dyDescent="0.2">
      <c r="A3289" s="179">
        <v>631200</v>
      </c>
      <c r="B3289" s="160" t="s">
        <v>280</v>
      </c>
      <c r="C3289" s="152">
        <v>0</v>
      </c>
      <c r="D3289" s="152">
        <v>2000000</v>
      </c>
    </row>
    <row r="3290" spans="1:4" s="177" customFormat="1" ht="20.25" x14ac:dyDescent="0.2">
      <c r="A3290" s="175">
        <v>638000</v>
      </c>
      <c r="B3290" s="168" t="s">
        <v>284</v>
      </c>
      <c r="C3290" s="176">
        <f t="shared" ref="C3290" si="642">C3291</f>
        <v>0</v>
      </c>
      <c r="D3290" s="176">
        <f t="shared" ref="D3290" si="643">D3291</f>
        <v>0</v>
      </c>
    </row>
    <row r="3291" spans="1:4" s="136" customFormat="1" ht="20.25" x14ac:dyDescent="0.2">
      <c r="A3291" s="159">
        <v>638100</v>
      </c>
      <c r="B3291" s="160" t="s">
        <v>285</v>
      </c>
      <c r="C3291" s="152">
        <v>0</v>
      </c>
      <c r="D3291" s="167">
        <v>0</v>
      </c>
    </row>
    <row r="3292" spans="1:4" s="136" customFormat="1" ht="20.25" x14ac:dyDescent="0.2">
      <c r="A3292" s="181"/>
      <c r="B3292" s="172" t="s">
        <v>294</v>
      </c>
      <c r="C3292" s="178">
        <f>C3269+C3284+C3287</f>
        <v>958800</v>
      </c>
      <c r="D3292" s="178">
        <f>D3269+D3284+D3287</f>
        <v>2000000</v>
      </c>
    </row>
    <row r="3293" spans="1:4" s="136" customFormat="1" ht="20.25" x14ac:dyDescent="0.2">
      <c r="A3293" s="157"/>
      <c r="B3293" s="160"/>
      <c r="C3293" s="152"/>
      <c r="D3293" s="152"/>
    </row>
    <row r="3294" spans="1:4" s="136" customFormat="1" ht="20.25" x14ac:dyDescent="0.2">
      <c r="A3294" s="157"/>
      <c r="B3294" s="154"/>
      <c r="C3294" s="158"/>
      <c r="D3294" s="158"/>
    </row>
    <row r="3295" spans="1:4" s="136" customFormat="1" ht="20.25" x14ac:dyDescent="0.2">
      <c r="A3295" s="159" t="s">
        <v>480</v>
      </c>
      <c r="B3295" s="168"/>
      <c r="C3295" s="152"/>
      <c r="D3295" s="152"/>
    </row>
    <row r="3296" spans="1:4" s="136" customFormat="1" ht="20.25" x14ac:dyDescent="0.2">
      <c r="A3296" s="159" t="s">
        <v>377</v>
      </c>
      <c r="B3296" s="168"/>
      <c r="C3296" s="152"/>
      <c r="D3296" s="152"/>
    </row>
    <row r="3297" spans="1:4" s="136" customFormat="1" ht="20.25" x14ac:dyDescent="0.2">
      <c r="A3297" s="159" t="s">
        <v>481</v>
      </c>
      <c r="B3297" s="168"/>
      <c r="C3297" s="152"/>
      <c r="D3297" s="152"/>
    </row>
    <row r="3298" spans="1:4" s="136" customFormat="1" ht="20.25" x14ac:dyDescent="0.2">
      <c r="A3298" s="159" t="s">
        <v>293</v>
      </c>
      <c r="B3298" s="168"/>
      <c r="C3298" s="152"/>
      <c r="D3298" s="152"/>
    </row>
    <row r="3299" spans="1:4" s="136" customFormat="1" ht="20.25" x14ac:dyDescent="0.2">
      <c r="A3299" s="159"/>
      <c r="B3299" s="161"/>
      <c r="C3299" s="158"/>
      <c r="D3299" s="158"/>
    </row>
    <row r="3300" spans="1:4" s="136" customFormat="1" ht="20.25" x14ac:dyDescent="0.2">
      <c r="A3300" s="175">
        <v>410000</v>
      </c>
      <c r="B3300" s="163" t="s">
        <v>44</v>
      </c>
      <c r="C3300" s="176">
        <f t="shared" ref="C3300" si="644">C3301+C3306</f>
        <v>710700</v>
      </c>
      <c r="D3300" s="176">
        <f>D3301+D3306</f>
        <v>0</v>
      </c>
    </row>
    <row r="3301" spans="1:4" s="136" customFormat="1" ht="20.25" x14ac:dyDescent="0.2">
      <c r="A3301" s="175">
        <v>411000</v>
      </c>
      <c r="B3301" s="163" t="s">
        <v>45</v>
      </c>
      <c r="C3301" s="176">
        <f t="shared" ref="C3301" si="645">SUM(C3302:C3305)</f>
        <v>630800</v>
      </c>
      <c r="D3301" s="176">
        <f>SUM(D3302:D3305)</f>
        <v>0</v>
      </c>
    </row>
    <row r="3302" spans="1:4" s="136" customFormat="1" ht="20.25" x14ac:dyDescent="0.2">
      <c r="A3302" s="159">
        <v>411100</v>
      </c>
      <c r="B3302" s="160" t="s">
        <v>46</v>
      </c>
      <c r="C3302" s="152">
        <f>570000+25600+1200</f>
        <v>596800</v>
      </c>
      <c r="D3302" s="167">
        <v>0</v>
      </c>
    </row>
    <row r="3303" spans="1:4" s="136" customFormat="1" ht="20.25" x14ac:dyDescent="0.2">
      <c r="A3303" s="159">
        <v>411200</v>
      </c>
      <c r="B3303" s="160" t="s">
        <v>47</v>
      </c>
      <c r="C3303" s="152">
        <v>23000</v>
      </c>
      <c r="D3303" s="167">
        <v>0</v>
      </c>
    </row>
    <row r="3304" spans="1:4" s="136" customFormat="1" ht="40.5" x14ac:dyDescent="0.2">
      <c r="A3304" s="159">
        <v>411300</v>
      </c>
      <c r="B3304" s="160" t="s">
        <v>48</v>
      </c>
      <c r="C3304" s="152">
        <v>5000</v>
      </c>
      <c r="D3304" s="167">
        <v>0</v>
      </c>
    </row>
    <row r="3305" spans="1:4" s="136" customFormat="1" ht="20.25" x14ac:dyDescent="0.2">
      <c r="A3305" s="159">
        <v>411400</v>
      </c>
      <c r="B3305" s="160" t="s">
        <v>49</v>
      </c>
      <c r="C3305" s="152">
        <v>6000</v>
      </c>
      <c r="D3305" s="167">
        <v>0</v>
      </c>
    </row>
    <row r="3306" spans="1:4" s="136" customFormat="1" ht="20.25" x14ac:dyDescent="0.2">
      <c r="A3306" s="175">
        <v>412000</v>
      </c>
      <c r="B3306" s="168" t="s">
        <v>50</v>
      </c>
      <c r="C3306" s="176">
        <f>SUM(C3307:C3315)</f>
        <v>79900</v>
      </c>
      <c r="D3306" s="176">
        <f>SUM(D3307:D3315)</f>
        <v>0</v>
      </c>
    </row>
    <row r="3307" spans="1:4" s="136" customFormat="1" ht="20.25" x14ac:dyDescent="0.2">
      <c r="A3307" s="159">
        <v>412200</v>
      </c>
      <c r="B3307" s="160" t="s">
        <v>52</v>
      </c>
      <c r="C3307" s="152">
        <v>45000</v>
      </c>
      <c r="D3307" s="167">
        <v>0</v>
      </c>
    </row>
    <row r="3308" spans="1:4" s="136" customFormat="1" ht="20.25" x14ac:dyDescent="0.2">
      <c r="A3308" s="159">
        <v>412300</v>
      </c>
      <c r="B3308" s="160" t="s">
        <v>53</v>
      </c>
      <c r="C3308" s="152">
        <v>7500</v>
      </c>
      <c r="D3308" s="167">
        <v>0</v>
      </c>
    </row>
    <row r="3309" spans="1:4" s="136" customFormat="1" ht="20.25" x14ac:dyDescent="0.2">
      <c r="A3309" s="159">
        <v>412500</v>
      </c>
      <c r="B3309" s="160" t="s">
        <v>57</v>
      </c>
      <c r="C3309" s="152">
        <v>6000</v>
      </c>
      <c r="D3309" s="167">
        <v>0</v>
      </c>
    </row>
    <row r="3310" spans="1:4" s="136" customFormat="1" ht="20.25" x14ac:dyDescent="0.2">
      <c r="A3310" s="159">
        <v>412600</v>
      </c>
      <c r="B3310" s="160" t="s">
        <v>58</v>
      </c>
      <c r="C3310" s="152">
        <v>8000</v>
      </c>
      <c r="D3310" s="167">
        <v>0</v>
      </c>
    </row>
    <row r="3311" spans="1:4" s="136" customFormat="1" ht="20.25" x14ac:dyDescent="0.2">
      <c r="A3311" s="159">
        <v>412700</v>
      </c>
      <c r="B3311" s="160" t="s">
        <v>60</v>
      </c>
      <c r="C3311" s="152">
        <v>6500</v>
      </c>
      <c r="D3311" s="167">
        <v>0</v>
      </c>
    </row>
    <row r="3312" spans="1:4" s="136" customFormat="1" ht="20.25" x14ac:dyDescent="0.2">
      <c r="A3312" s="159">
        <v>412900</v>
      </c>
      <c r="B3312" s="169" t="s">
        <v>75</v>
      </c>
      <c r="C3312" s="152">
        <v>1500</v>
      </c>
      <c r="D3312" s="167">
        <v>0</v>
      </c>
    </row>
    <row r="3313" spans="1:4" s="136" customFormat="1" ht="20.25" x14ac:dyDescent="0.2">
      <c r="A3313" s="159">
        <v>412900</v>
      </c>
      <c r="B3313" s="169" t="s">
        <v>77</v>
      </c>
      <c r="C3313" s="152">
        <v>200</v>
      </c>
      <c r="D3313" s="167">
        <v>0</v>
      </c>
    </row>
    <row r="3314" spans="1:4" s="136" customFormat="1" ht="20.25" x14ac:dyDescent="0.2">
      <c r="A3314" s="159">
        <v>412900</v>
      </c>
      <c r="B3314" s="169" t="s">
        <v>78</v>
      </c>
      <c r="C3314" s="152">
        <v>1200</v>
      </c>
      <c r="D3314" s="167">
        <v>0</v>
      </c>
    </row>
    <row r="3315" spans="1:4" s="136" customFormat="1" ht="20.25" x14ac:dyDescent="0.2">
      <c r="A3315" s="159">
        <v>412900</v>
      </c>
      <c r="B3315" s="160" t="s">
        <v>80</v>
      </c>
      <c r="C3315" s="152">
        <v>4000</v>
      </c>
      <c r="D3315" s="167">
        <v>0</v>
      </c>
    </row>
    <row r="3316" spans="1:4" s="177" customFormat="1" ht="20.25" x14ac:dyDescent="0.2">
      <c r="A3316" s="175">
        <v>510000</v>
      </c>
      <c r="B3316" s="168" t="s">
        <v>243</v>
      </c>
      <c r="C3316" s="176">
        <f t="shared" ref="C3316:D3316" si="646">C3317+C3320</f>
        <v>9800</v>
      </c>
      <c r="D3316" s="176">
        <f t="shared" si="646"/>
        <v>0</v>
      </c>
    </row>
    <row r="3317" spans="1:4" s="177" customFormat="1" ht="20.25" x14ac:dyDescent="0.2">
      <c r="A3317" s="175">
        <v>511000</v>
      </c>
      <c r="B3317" s="168" t="s">
        <v>244</v>
      </c>
      <c r="C3317" s="176">
        <f t="shared" ref="C3317" si="647">C3319+C3318</f>
        <v>9800</v>
      </c>
      <c r="D3317" s="176">
        <f>D3319+D3318</f>
        <v>0</v>
      </c>
    </row>
    <row r="3318" spans="1:4" s="136" customFormat="1" ht="20.25" x14ac:dyDescent="0.2">
      <c r="A3318" s="179">
        <v>511200</v>
      </c>
      <c r="B3318" s="160" t="s">
        <v>246</v>
      </c>
      <c r="C3318" s="152">
        <v>1800</v>
      </c>
      <c r="D3318" s="167">
        <v>0</v>
      </c>
    </row>
    <row r="3319" spans="1:4" s="136" customFormat="1" ht="20.25" x14ac:dyDescent="0.2">
      <c r="A3319" s="159">
        <v>511300</v>
      </c>
      <c r="B3319" s="160" t="s">
        <v>247</v>
      </c>
      <c r="C3319" s="152">
        <v>8000</v>
      </c>
      <c r="D3319" s="167">
        <v>0</v>
      </c>
    </row>
    <row r="3320" spans="1:4" s="177" customFormat="1" ht="20.25" x14ac:dyDescent="0.2">
      <c r="A3320" s="175">
        <v>516000</v>
      </c>
      <c r="B3320" s="168" t="s">
        <v>256</v>
      </c>
      <c r="C3320" s="176">
        <f t="shared" ref="C3320:D3320" si="648">C3321</f>
        <v>0</v>
      </c>
      <c r="D3320" s="176">
        <f t="shared" si="648"/>
        <v>0</v>
      </c>
    </row>
    <row r="3321" spans="1:4" s="136" customFormat="1" ht="20.25" x14ac:dyDescent="0.2">
      <c r="A3321" s="159">
        <v>516100</v>
      </c>
      <c r="B3321" s="160" t="s">
        <v>256</v>
      </c>
      <c r="C3321" s="152">
        <v>0</v>
      </c>
      <c r="D3321" s="167">
        <v>0</v>
      </c>
    </row>
    <row r="3322" spans="1:4" s="177" customFormat="1" ht="20.25" x14ac:dyDescent="0.2">
      <c r="A3322" s="175">
        <v>630000</v>
      </c>
      <c r="B3322" s="168" t="s">
        <v>277</v>
      </c>
      <c r="C3322" s="176">
        <f>C3323+C3325</f>
        <v>25000</v>
      </c>
      <c r="D3322" s="176">
        <f>D3323+D3325</f>
        <v>1000000</v>
      </c>
    </row>
    <row r="3323" spans="1:4" s="177" customFormat="1" ht="20.25" x14ac:dyDescent="0.2">
      <c r="A3323" s="175">
        <v>631000</v>
      </c>
      <c r="B3323" s="168" t="s">
        <v>278</v>
      </c>
      <c r="C3323" s="176">
        <f>0+C3324</f>
        <v>0</v>
      </c>
      <c r="D3323" s="176">
        <f>0+D3324</f>
        <v>1000000</v>
      </c>
    </row>
    <row r="3324" spans="1:4" s="136" customFormat="1" ht="20.25" x14ac:dyDescent="0.2">
      <c r="A3324" s="179">
        <v>631200</v>
      </c>
      <c r="B3324" s="160" t="s">
        <v>280</v>
      </c>
      <c r="C3324" s="152">
        <v>0</v>
      </c>
      <c r="D3324" s="152">
        <v>1000000</v>
      </c>
    </row>
    <row r="3325" spans="1:4" s="177" customFormat="1" ht="20.25" x14ac:dyDescent="0.2">
      <c r="A3325" s="175">
        <v>638000</v>
      </c>
      <c r="B3325" s="168" t="s">
        <v>284</v>
      </c>
      <c r="C3325" s="176">
        <f t="shared" ref="C3325" si="649">C3326</f>
        <v>25000</v>
      </c>
      <c r="D3325" s="176">
        <f t="shared" ref="D3325" si="650">D3326</f>
        <v>0</v>
      </c>
    </row>
    <row r="3326" spans="1:4" s="136" customFormat="1" ht="20.25" x14ac:dyDescent="0.2">
      <c r="A3326" s="159">
        <v>638100</v>
      </c>
      <c r="B3326" s="160" t="s">
        <v>285</v>
      </c>
      <c r="C3326" s="152">
        <v>25000</v>
      </c>
      <c r="D3326" s="167">
        <v>0</v>
      </c>
    </row>
    <row r="3327" spans="1:4" s="136" customFormat="1" ht="20.25" x14ac:dyDescent="0.2">
      <c r="A3327" s="181"/>
      <c r="B3327" s="172" t="s">
        <v>294</v>
      </c>
      <c r="C3327" s="178">
        <f>C3300+C3316+C3322</f>
        <v>745500</v>
      </c>
      <c r="D3327" s="178">
        <f>D3300+D3316+D3322</f>
        <v>1000000</v>
      </c>
    </row>
    <row r="3328" spans="1:4" s="136" customFormat="1" ht="20.25" x14ac:dyDescent="0.2">
      <c r="A3328" s="157"/>
      <c r="B3328" s="160"/>
      <c r="C3328" s="152"/>
      <c r="D3328" s="152"/>
    </row>
    <row r="3329" spans="1:4" s="136" customFormat="1" ht="20.25" x14ac:dyDescent="0.2">
      <c r="A3329" s="157"/>
      <c r="B3329" s="160"/>
      <c r="C3329" s="152"/>
      <c r="D3329" s="152"/>
    </row>
    <row r="3330" spans="1:4" s="136" customFormat="1" ht="20.25" x14ac:dyDescent="0.2">
      <c r="A3330" s="159" t="s">
        <v>482</v>
      </c>
      <c r="B3330" s="160"/>
      <c r="C3330" s="152"/>
      <c r="D3330" s="152"/>
    </row>
    <row r="3331" spans="1:4" s="136" customFormat="1" ht="20.25" x14ac:dyDescent="0.2">
      <c r="A3331" s="159" t="s">
        <v>377</v>
      </c>
      <c r="B3331" s="160"/>
      <c r="C3331" s="152"/>
      <c r="D3331" s="152"/>
    </row>
    <row r="3332" spans="1:4" s="136" customFormat="1" ht="20.25" x14ac:dyDescent="0.2">
      <c r="A3332" s="159" t="s">
        <v>483</v>
      </c>
      <c r="B3332" s="160"/>
      <c r="C3332" s="152"/>
      <c r="D3332" s="152"/>
    </row>
    <row r="3333" spans="1:4" s="136" customFormat="1" ht="20.25" x14ac:dyDescent="0.2">
      <c r="A3333" s="159" t="s">
        <v>293</v>
      </c>
      <c r="B3333" s="160"/>
      <c r="C3333" s="152"/>
      <c r="D3333" s="152"/>
    </row>
    <row r="3334" spans="1:4" s="136" customFormat="1" ht="20.25" x14ac:dyDescent="0.2">
      <c r="A3334" s="157"/>
      <c r="B3334" s="160"/>
      <c r="C3334" s="152"/>
      <c r="D3334" s="152"/>
    </row>
    <row r="3335" spans="1:4" s="136" customFormat="1" ht="20.25" x14ac:dyDescent="0.2">
      <c r="A3335" s="175">
        <v>410000</v>
      </c>
      <c r="B3335" s="163" t="s">
        <v>44</v>
      </c>
      <c r="C3335" s="176">
        <f t="shared" ref="C3335" si="651">C3336+C3341</f>
        <v>690700</v>
      </c>
      <c r="D3335" s="176">
        <f>D3336+D3341</f>
        <v>0</v>
      </c>
    </row>
    <row r="3336" spans="1:4" s="136" customFormat="1" ht="20.25" x14ac:dyDescent="0.2">
      <c r="A3336" s="175">
        <v>411000</v>
      </c>
      <c r="B3336" s="163" t="s">
        <v>45</v>
      </c>
      <c r="C3336" s="176">
        <f t="shared" ref="C3336" si="652">SUM(C3337:C3340)</f>
        <v>595300</v>
      </c>
      <c r="D3336" s="176">
        <f>SUM(D3337:D3340)</f>
        <v>0</v>
      </c>
    </row>
    <row r="3337" spans="1:4" s="136" customFormat="1" ht="20.25" x14ac:dyDescent="0.2">
      <c r="A3337" s="159">
        <v>411100</v>
      </c>
      <c r="B3337" s="160" t="s">
        <v>46</v>
      </c>
      <c r="C3337" s="152">
        <f>510000+25600+1200</f>
        <v>536800</v>
      </c>
      <c r="D3337" s="167">
        <v>0</v>
      </c>
    </row>
    <row r="3338" spans="1:4" s="136" customFormat="1" ht="20.25" x14ac:dyDescent="0.2">
      <c r="A3338" s="159">
        <v>411200</v>
      </c>
      <c r="B3338" s="160" t="s">
        <v>47</v>
      </c>
      <c r="C3338" s="152">
        <v>23500</v>
      </c>
      <c r="D3338" s="167">
        <v>0</v>
      </c>
    </row>
    <row r="3339" spans="1:4" s="136" customFormat="1" ht="40.5" x14ac:dyDescent="0.2">
      <c r="A3339" s="159">
        <v>411300</v>
      </c>
      <c r="B3339" s="160" t="s">
        <v>48</v>
      </c>
      <c r="C3339" s="152">
        <v>25000</v>
      </c>
      <c r="D3339" s="167">
        <v>0</v>
      </c>
    </row>
    <row r="3340" spans="1:4" s="136" customFormat="1" ht="20.25" x14ac:dyDescent="0.2">
      <c r="A3340" s="159">
        <v>411400</v>
      </c>
      <c r="B3340" s="160" t="s">
        <v>49</v>
      </c>
      <c r="C3340" s="152">
        <v>10000</v>
      </c>
      <c r="D3340" s="167">
        <v>0</v>
      </c>
    </row>
    <row r="3341" spans="1:4" s="136" customFormat="1" ht="20.25" x14ac:dyDescent="0.2">
      <c r="A3341" s="175">
        <v>412000</v>
      </c>
      <c r="B3341" s="168" t="s">
        <v>50</v>
      </c>
      <c r="C3341" s="176">
        <f>SUM(C3342:C3350)</f>
        <v>95400</v>
      </c>
      <c r="D3341" s="176">
        <f>SUM(D3342:D3350)</f>
        <v>0</v>
      </c>
    </row>
    <row r="3342" spans="1:4" s="136" customFormat="1" ht="20.25" x14ac:dyDescent="0.2">
      <c r="A3342" s="159">
        <v>412200</v>
      </c>
      <c r="B3342" s="160" t="s">
        <v>52</v>
      </c>
      <c r="C3342" s="152">
        <v>48000</v>
      </c>
      <c r="D3342" s="167">
        <v>0</v>
      </c>
    </row>
    <row r="3343" spans="1:4" s="136" customFormat="1" ht="20.25" x14ac:dyDescent="0.2">
      <c r="A3343" s="159">
        <v>412300</v>
      </c>
      <c r="B3343" s="160" t="s">
        <v>53</v>
      </c>
      <c r="C3343" s="152">
        <v>12000</v>
      </c>
      <c r="D3343" s="167">
        <v>0</v>
      </c>
    </row>
    <row r="3344" spans="1:4" s="136" customFormat="1" ht="20.25" x14ac:dyDescent="0.2">
      <c r="A3344" s="159">
        <v>412500</v>
      </c>
      <c r="B3344" s="160" t="s">
        <v>57</v>
      </c>
      <c r="C3344" s="152">
        <v>2500</v>
      </c>
      <c r="D3344" s="167">
        <v>0</v>
      </c>
    </row>
    <row r="3345" spans="1:4" s="136" customFormat="1" ht="20.25" x14ac:dyDescent="0.2">
      <c r="A3345" s="159">
        <v>412600</v>
      </c>
      <c r="B3345" s="160" t="s">
        <v>58</v>
      </c>
      <c r="C3345" s="152">
        <v>6500</v>
      </c>
      <c r="D3345" s="167">
        <v>0</v>
      </c>
    </row>
    <row r="3346" spans="1:4" s="136" customFormat="1" ht="20.25" x14ac:dyDescent="0.2">
      <c r="A3346" s="159">
        <v>412700</v>
      </c>
      <c r="B3346" s="160" t="s">
        <v>60</v>
      </c>
      <c r="C3346" s="152">
        <v>20000</v>
      </c>
      <c r="D3346" s="167">
        <v>0</v>
      </c>
    </row>
    <row r="3347" spans="1:4" s="136" customFormat="1" ht="20.25" x14ac:dyDescent="0.2">
      <c r="A3347" s="159">
        <v>412900</v>
      </c>
      <c r="B3347" s="169" t="s">
        <v>74</v>
      </c>
      <c r="C3347" s="152">
        <v>400</v>
      </c>
      <c r="D3347" s="167">
        <v>0</v>
      </c>
    </row>
    <row r="3348" spans="1:4" s="136" customFormat="1" ht="20.25" x14ac:dyDescent="0.2">
      <c r="A3348" s="159">
        <v>412900</v>
      </c>
      <c r="B3348" s="169" t="s">
        <v>75</v>
      </c>
      <c r="C3348" s="152">
        <v>0</v>
      </c>
      <c r="D3348" s="167">
        <v>0</v>
      </c>
    </row>
    <row r="3349" spans="1:4" s="136" customFormat="1" ht="20.25" x14ac:dyDescent="0.2">
      <c r="A3349" s="159">
        <v>412900</v>
      </c>
      <c r="B3349" s="169" t="s">
        <v>77</v>
      </c>
      <c r="C3349" s="152">
        <v>4000</v>
      </c>
      <c r="D3349" s="167">
        <v>0</v>
      </c>
    </row>
    <row r="3350" spans="1:4" s="136" customFormat="1" ht="20.25" x14ac:dyDescent="0.2">
      <c r="A3350" s="159">
        <v>412900</v>
      </c>
      <c r="B3350" s="169" t="s">
        <v>78</v>
      </c>
      <c r="C3350" s="152">
        <v>2000</v>
      </c>
      <c r="D3350" s="167">
        <v>0</v>
      </c>
    </row>
    <row r="3351" spans="1:4" s="177" customFormat="1" ht="20.25" x14ac:dyDescent="0.2">
      <c r="A3351" s="175">
        <v>510000</v>
      </c>
      <c r="B3351" s="168" t="s">
        <v>243</v>
      </c>
      <c r="C3351" s="176">
        <f t="shared" ref="C3351:C3352" si="653">C3352</f>
        <v>5000</v>
      </c>
      <c r="D3351" s="176">
        <f t="shared" ref="D3351:D3352" si="654">D3352</f>
        <v>0</v>
      </c>
    </row>
    <row r="3352" spans="1:4" s="177" customFormat="1" ht="20.25" x14ac:dyDescent="0.2">
      <c r="A3352" s="175">
        <v>511000</v>
      </c>
      <c r="B3352" s="168" t="s">
        <v>244</v>
      </c>
      <c r="C3352" s="176">
        <f t="shared" si="653"/>
        <v>5000</v>
      </c>
      <c r="D3352" s="176">
        <f t="shared" si="654"/>
        <v>0</v>
      </c>
    </row>
    <row r="3353" spans="1:4" s="136" customFormat="1" ht="20.25" x14ac:dyDescent="0.2">
      <c r="A3353" s="159">
        <v>511300</v>
      </c>
      <c r="B3353" s="160" t="s">
        <v>247</v>
      </c>
      <c r="C3353" s="152">
        <v>5000</v>
      </c>
      <c r="D3353" s="167">
        <v>0</v>
      </c>
    </row>
    <row r="3354" spans="1:4" s="177" customFormat="1" ht="20.25" x14ac:dyDescent="0.2">
      <c r="A3354" s="175">
        <v>630000</v>
      </c>
      <c r="B3354" s="168" t="s">
        <v>277</v>
      </c>
      <c r="C3354" s="176">
        <f t="shared" ref="C3354" si="655">C3357+C3355</f>
        <v>45000</v>
      </c>
      <c r="D3354" s="176">
        <f>D3357+D3355</f>
        <v>1400000</v>
      </c>
    </row>
    <row r="3355" spans="1:4" s="177" customFormat="1" ht="20.25" x14ac:dyDescent="0.2">
      <c r="A3355" s="175">
        <v>631000</v>
      </c>
      <c r="B3355" s="168" t="s">
        <v>278</v>
      </c>
      <c r="C3355" s="176">
        <f t="shared" ref="C3355" si="656">C3356</f>
        <v>0</v>
      </c>
      <c r="D3355" s="176">
        <f t="shared" ref="D3355" si="657">D3356</f>
        <v>1400000</v>
      </c>
    </row>
    <row r="3356" spans="1:4" s="136" customFormat="1" ht="20.25" x14ac:dyDescent="0.2">
      <c r="A3356" s="179">
        <v>631200</v>
      </c>
      <c r="B3356" s="160" t="s">
        <v>280</v>
      </c>
      <c r="C3356" s="152">
        <v>0</v>
      </c>
      <c r="D3356" s="152">
        <v>1400000</v>
      </c>
    </row>
    <row r="3357" spans="1:4" s="177" customFormat="1" ht="20.25" x14ac:dyDescent="0.2">
      <c r="A3357" s="175">
        <v>638000</v>
      </c>
      <c r="B3357" s="168" t="s">
        <v>284</v>
      </c>
      <c r="C3357" s="176">
        <f t="shared" ref="C3357" si="658">C3358</f>
        <v>45000</v>
      </c>
      <c r="D3357" s="176">
        <f t="shared" ref="D3357" si="659">D3358</f>
        <v>0</v>
      </c>
    </row>
    <row r="3358" spans="1:4" s="136" customFormat="1" ht="20.25" x14ac:dyDescent="0.2">
      <c r="A3358" s="159">
        <v>638100</v>
      </c>
      <c r="B3358" s="160" t="s">
        <v>285</v>
      </c>
      <c r="C3358" s="152">
        <v>45000</v>
      </c>
      <c r="D3358" s="167">
        <v>0</v>
      </c>
    </row>
    <row r="3359" spans="1:4" s="136" customFormat="1" ht="20.25" x14ac:dyDescent="0.2">
      <c r="A3359" s="181"/>
      <c r="B3359" s="172" t="s">
        <v>294</v>
      </c>
      <c r="C3359" s="178">
        <f>C3335+C3351+C3354</f>
        <v>740700</v>
      </c>
      <c r="D3359" s="178">
        <f>D3335+D3351+D3354</f>
        <v>1400000</v>
      </c>
    </row>
    <row r="3360" spans="1:4" s="136" customFormat="1" ht="20.25" x14ac:dyDescent="0.2">
      <c r="A3360" s="157"/>
      <c r="B3360" s="160"/>
      <c r="C3360" s="152"/>
      <c r="D3360" s="152"/>
    </row>
    <row r="3361" spans="1:4" s="136" customFormat="1" ht="20.25" x14ac:dyDescent="0.2">
      <c r="A3361" s="157"/>
      <c r="B3361" s="160"/>
      <c r="C3361" s="152"/>
      <c r="D3361" s="152"/>
    </row>
    <row r="3362" spans="1:4" s="136" customFormat="1" ht="20.25" x14ac:dyDescent="0.2">
      <c r="A3362" s="159" t="s">
        <v>484</v>
      </c>
      <c r="B3362" s="160"/>
      <c r="C3362" s="152"/>
      <c r="D3362" s="152"/>
    </row>
    <row r="3363" spans="1:4" s="136" customFormat="1" ht="20.25" x14ac:dyDescent="0.2">
      <c r="A3363" s="159" t="s">
        <v>377</v>
      </c>
      <c r="B3363" s="160"/>
      <c r="C3363" s="152"/>
      <c r="D3363" s="152"/>
    </row>
    <row r="3364" spans="1:4" s="136" customFormat="1" ht="20.25" x14ac:dyDescent="0.2">
      <c r="A3364" s="159" t="s">
        <v>485</v>
      </c>
      <c r="B3364" s="160"/>
      <c r="C3364" s="152"/>
      <c r="D3364" s="152"/>
    </row>
    <row r="3365" spans="1:4" s="136" customFormat="1" ht="20.25" x14ac:dyDescent="0.2">
      <c r="A3365" s="159" t="s">
        <v>293</v>
      </c>
      <c r="B3365" s="160"/>
      <c r="C3365" s="152"/>
      <c r="D3365" s="152"/>
    </row>
    <row r="3366" spans="1:4" s="136" customFormat="1" ht="20.25" x14ac:dyDescent="0.2">
      <c r="A3366" s="157"/>
      <c r="B3366" s="160"/>
      <c r="C3366" s="152"/>
      <c r="D3366" s="152"/>
    </row>
    <row r="3367" spans="1:4" s="136" customFormat="1" ht="20.25" x14ac:dyDescent="0.2">
      <c r="A3367" s="175">
        <v>410000</v>
      </c>
      <c r="B3367" s="163" t="s">
        <v>44</v>
      </c>
      <c r="C3367" s="176">
        <f t="shared" ref="C3367" si="660">C3368+C3373</f>
        <v>1412000</v>
      </c>
      <c r="D3367" s="176">
        <f>D3368+D3373</f>
        <v>0</v>
      </c>
    </row>
    <row r="3368" spans="1:4" s="136" customFormat="1" ht="20.25" x14ac:dyDescent="0.2">
      <c r="A3368" s="175">
        <v>411000</v>
      </c>
      <c r="B3368" s="163" t="s">
        <v>45</v>
      </c>
      <c r="C3368" s="176">
        <f t="shared" ref="C3368" si="661">SUM(C3369:C3372)</f>
        <v>1292500</v>
      </c>
      <c r="D3368" s="176">
        <f>SUM(D3369:D3372)</f>
        <v>0</v>
      </c>
    </row>
    <row r="3369" spans="1:4" s="136" customFormat="1" ht="20.25" x14ac:dyDescent="0.2">
      <c r="A3369" s="159">
        <v>411100</v>
      </c>
      <c r="B3369" s="160" t="s">
        <v>46</v>
      </c>
      <c r="C3369" s="152">
        <f>1135000+68000+1200</f>
        <v>1204200</v>
      </c>
      <c r="D3369" s="167">
        <v>0</v>
      </c>
    </row>
    <row r="3370" spans="1:4" s="136" customFormat="1" ht="20.25" x14ac:dyDescent="0.2">
      <c r="A3370" s="159">
        <v>411200</v>
      </c>
      <c r="B3370" s="160" t="s">
        <v>47</v>
      </c>
      <c r="C3370" s="152">
        <v>55500</v>
      </c>
      <c r="D3370" s="167">
        <v>0</v>
      </c>
    </row>
    <row r="3371" spans="1:4" s="136" customFormat="1" ht="40.5" x14ac:dyDescent="0.2">
      <c r="A3371" s="159">
        <v>411300</v>
      </c>
      <c r="B3371" s="160" t="s">
        <v>48</v>
      </c>
      <c r="C3371" s="152">
        <v>32800</v>
      </c>
      <c r="D3371" s="167">
        <v>0</v>
      </c>
    </row>
    <row r="3372" spans="1:4" s="136" customFormat="1" ht="20.25" x14ac:dyDescent="0.2">
      <c r="A3372" s="159">
        <v>411400</v>
      </c>
      <c r="B3372" s="160" t="s">
        <v>49</v>
      </c>
      <c r="C3372" s="152">
        <v>0</v>
      </c>
      <c r="D3372" s="167">
        <v>0</v>
      </c>
    </row>
    <row r="3373" spans="1:4" s="136" customFormat="1" ht="20.25" x14ac:dyDescent="0.2">
      <c r="A3373" s="175">
        <v>412000</v>
      </c>
      <c r="B3373" s="168" t="s">
        <v>50</v>
      </c>
      <c r="C3373" s="176">
        <f>SUM(C3374:C3380)</f>
        <v>119500</v>
      </c>
      <c r="D3373" s="176">
        <f>SUM(D3374:D3380)</f>
        <v>0</v>
      </c>
    </row>
    <row r="3374" spans="1:4" s="136" customFormat="1" ht="20.25" x14ac:dyDescent="0.2">
      <c r="A3374" s="159">
        <v>412200</v>
      </c>
      <c r="B3374" s="160" t="s">
        <v>52</v>
      </c>
      <c r="C3374" s="152">
        <v>42000</v>
      </c>
      <c r="D3374" s="167">
        <v>0</v>
      </c>
    </row>
    <row r="3375" spans="1:4" s="136" customFormat="1" ht="20.25" x14ac:dyDescent="0.2">
      <c r="A3375" s="159">
        <v>412300</v>
      </c>
      <c r="B3375" s="160" t="s">
        <v>53</v>
      </c>
      <c r="C3375" s="152">
        <v>10000</v>
      </c>
      <c r="D3375" s="167">
        <v>0</v>
      </c>
    </row>
    <row r="3376" spans="1:4" s="136" customFormat="1" ht="20.25" x14ac:dyDescent="0.2">
      <c r="A3376" s="159">
        <v>412500</v>
      </c>
      <c r="B3376" s="160" t="s">
        <v>57</v>
      </c>
      <c r="C3376" s="152">
        <v>9000</v>
      </c>
      <c r="D3376" s="167">
        <v>0</v>
      </c>
    </row>
    <row r="3377" spans="1:4" s="136" customFormat="1" ht="20.25" x14ac:dyDescent="0.2">
      <c r="A3377" s="159">
        <v>412600</v>
      </c>
      <c r="B3377" s="160" t="s">
        <v>58</v>
      </c>
      <c r="C3377" s="152">
        <v>11000</v>
      </c>
      <c r="D3377" s="167">
        <v>0</v>
      </c>
    </row>
    <row r="3378" spans="1:4" s="136" customFormat="1" ht="20.25" x14ac:dyDescent="0.2">
      <c r="A3378" s="159">
        <v>412700</v>
      </c>
      <c r="B3378" s="160" t="s">
        <v>60</v>
      </c>
      <c r="C3378" s="152">
        <v>45000</v>
      </c>
      <c r="D3378" s="167">
        <v>0</v>
      </c>
    </row>
    <row r="3379" spans="1:4" s="136" customFormat="1" ht="20.25" x14ac:dyDescent="0.2">
      <c r="A3379" s="159">
        <v>412900</v>
      </c>
      <c r="B3379" s="169" t="s">
        <v>77</v>
      </c>
      <c r="C3379" s="152">
        <v>500</v>
      </c>
      <c r="D3379" s="167">
        <v>0</v>
      </c>
    </row>
    <row r="3380" spans="1:4" s="136" customFormat="1" ht="20.25" x14ac:dyDescent="0.2">
      <c r="A3380" s="159">
        <v>412900</v>
      </c>
      <c r="B3380" s="169" t="s">
        <v>78</v>
      </c>
      <c r="C3380" s="152">
        <v>2000</v>
      </c>
      <c r="D3380" s="167">
        <v>0</v>
      </c>
    </row>
    <row r="3381" spans="1:4" s="136" customFormat="1" ht="20.25" x14ac:dyDescent="0.2">
      <c r="A3381" s="175">
        <v>510000</v>
      </c>
      <c r="B3381" s="168" t="s">
        <v>243</v>
      </c>
      <c r="C3381" s="176">
        <f>C3382+0</f>
        <v>5000</v>
      </c>
      <c r="D3381" s="176">
        <f>D3382+0</f>
        <v>0</v>
      </c>
    </row>
    <row r="3382" spans="1:4" s="136" customFormat="1" ht="20.25" x14ac:dyDescent="0.2">
      <c r="A3382" s="175">
        <v>511000</v>
      </c>
      <c r="B3382" s="168" t="s">
        <v>244</v>
      </c>
      <c r="C3382" s="176">
        <f>SUM(C3383:C3383)</f>
        <v>5000</v>
      </c>
      <c r="D3382" s="176">
        <f>SUM(D3383:D3383)</f>
        <v>0</v>
      </c>
    </row>
    <row r="3383" spans="1:4" s="136" customFormat="1" ht="20.25" x14ac:dyDescent="0.2">
      <c r="A3383" s="159">
        <v>511300</v>
      </c>
      <c r="B3383" s="160" t="s">
        <v>247</v>
      </c>
      <c r="C3383" s="152">
        <v>5000</v>
      </c>
      <c r="D3383" s="167">
        <v>0</v>
      </c>
    </row>
    <row r="3384" spans="1:4" s="177" customFormat="1" ht="20.25" x14ac:dyDescent="0.2">
      <c r="A3384" s="175">
        <v>630000</v>
      </c>
      <c r="B3384" s="168" t="s">
        <v>277</v>
      </c>
      <c r="C3384" s="176">
        <f t="shared" ref="C3384:C3385" si="662">C3385</f>
        <v>65000</v>
      </c>
      <c r="D3384" s="176">
        <f t="shared" ref="D3384:D3385" si="663">D3385</f>
        <v>0</v>
      </c>
    </row>
    <row r="3385" spans="1:4" s="177" customFormat="1" ht="20.25" x14ac:dyDescent="0.2">
      <c r="A3385" s="175">
        <v>638000</v>
      </c>
      <c r="B3385" s="168" t="s">
        <v>284</v>
      </c>
      <c r="C3385" s="176">
        <f t="shared" si="662"/>
        <v>65000</v>
      </c>
      <c r="D3385" s="176">
        <f t="shared" si="663"/>
        <v>0</v>
      </c>
    </row>
    <row r="3386" spans="1:4" s="136" customFormat="1" ht="20.25" x14ac:dyDescent="0.2">
      <c r="A3386" s="159">
        <v>638100</v>
      </c>
      <c r="B3386" s="160" t="s">
        <v>285</v>
      </c>
      <c r="C3386" s="152">
        <v>65000</v>
      </c>
      <c r="D3386" s="167">
        <v>0</v>
      </c>
    </row>
    <row r="3387" spans="1:4" s="136" customFormat="1" ht="20.25" x14ac:dyDescent="0.2">
      <c r="A3387" s="181"/>
      <c r="B3387" s="172" t="s">
        <v>294</v>
      </c>
      <c r="C3387" s="178">
        <f>C3367+C3381+C3384</f>
        <v>1482000</v>
      </c>
      <c r="D3387" s="178">
        <f>D3367+D3381+D3384</f>
        <v>0</v>
      </c>
    </row>
    <row r="3388" spans="1:4" s="136" customFormat="1" ht="20.25" x14ac:dyDescent="0.2">
      <c r="A3388" s="157"/>
      <c r="B3388" s="160"/>
      <c r="C3388" s="152"/>
      <c r="D3388" s="152"/>
    </row>
    <row r="3389" spans="1:4" s="136" customFormat="1" ht="20.25" x14ac:dyDescent="0.2">
      <c r="A3389" s="157"/>
      <c r="B3389" s="160"/>
      <c r="C3389" s="152"/>
      <c r="D3389" s="152"/>
    </row>
    <row r="3390" spans="1:4" s="136" customFormat="1" ht="20.25" x14ac:dyDescent="0.2">
      <c r="A3390" s="159" t="s">
        <v>486</v>
      </c>
      <c r="B3390" s="160"/>
      <c r="C3390" s="152"/>
      <c r="D3390" s="152"/>
    </row>
    <row r="3391" spans="1:4" s="136" customFormat="1" ht="20.25" x14ac:dyDescent="0.2">
      <c r="A3391" s="159" t="s">
        <v>377</v>
      </c>
      <c r="B3391" s="160"/>
      <c r="C3391" s="152"/>
      <c r="D3391" s="152"/>
    </row>
    <row r="3392" spans="1:4" s="136" customFormat="1" ht="20.25" x14ac:dyDescent="0.2">
      <c r="A3392" s="159" t="s">
        <v>487</v>
      </c>
      <c r="B3392" s="160"/>
      <c r="C3392" s="152"/>
      <c r="D3392" s="152"/>
    </row>
    <row r="3393" spans="1:4" s="136" customFormat="1" ht="20.25" x14ac:dyDescent="0.2">
      <c r="A3393" s="159" t="s">
        <v>293</v>
      </c>
      <c r="B3393" s="160"/>
      <c r="C3393" s="152"/>
      <c r="D3393" s="152"/>
    </row>
    <row r="3394" spans="1:4" s="136" customFormat="1" ht="20.25" x14ac:dyDescent="0.2">
      <c r="A3394" s="157"/>
      <c r="B3394" s="160"/>
      <c r="C3394" s="152"/>
      <c r="D3394" s="152"/>
    </row>
    <row r="3395" spans="1:4" s="136" customFormat="1" ht="20.25" x14ac:dyDescent="0.2">
      <c r="A3395" s="175">
        <v>410000</v>
      </c>
      <c r="B3395" s="163" t="s">
        <v>44</v>
      </c>
      <c r="C3395" s="176">
        <f t="shared" ref="C3395" si="664">C3396+C3401</f>
        <v>1249000</v>
      </c>
      <c r="D3395" s="176">
        <f>D3396+D3401</f>
        <v>0</v>
      </c>
    </row>
    <row r="3396" spans="1:4" s="136" customFormat="1" ht="20.25" x14ac:dyDescent="0.2">
      <c r="A3396" s="175">
        <v>411000</v>
      </c>
      <c r="B3396" s="163" t="s">
        <v>45</v>
      </c>
      <c r="C3396" s="176">
        <f t="shared" ref="C3396" si="665">SUM(C3397:C3400)</f>
        <v>1147000</v>
      </c>
      <c r="D3396" s="176">
        <f>SUM(D3397:D3400)</f>
        <v>0</v>
      </c>
    </row>
    <row r="3397" spans="1:4" s="136" customFormat="1" ht="20.25" x14ac:dyDescent="0.2">
      <c r="A3397" s="159">
        <v>411100</v>
      </c>
      <c r="B3397" s="160" t="s">
        <v>46</v>
      </c>
      <c r="C3397" s="152">
        <f>1000000+75200+1300</f>
        <v>1076500</v>
      </c>
      <c r="D3397" s="167">
        <v>0</v>
      </c>
    </row>
    <row r="3398" spans="1:4" s="136" customFormat="1" ht="20.25" x14ac:dyDescent="0.2">
      <c r="A3398" s="159">
        <v>411200</v>
      </c>
      <c r="B3398" s="160" t="s">
        <v>47</v>
      </c>
      <c r="C3398" s="152">
        <v>50000</v>
      </c>
      <c r="D3398" s="167">
        <v>0</v>
      </c>
    </row>
    <row r="3399" spans="1:4" s="136" customFormat="1" ht="40.5" x14ac:dyDescent="0.2">
      <c r="A3399" s="159">
        <v>411300</v>
      </c>
      <c r="B3399" s="160" t="s">
        <v>48</v>
      </c>
      <c r="C3399" s="152">
        <v>10000</v>
      </c>
      <c r="D3399" s="167">
        <v>0</v>
      </c>
    </row>
    <row r="3400" spans="1:4" s="136" customFormat="1" ht="20.25" x14ac:dyDescent="0.2">
      <c r="A3400" s="159">
        <v>411400</v>
      </c>
      <c r="B3400" s="160" t="s">
        <v>49</v>
      </c>
      <c r="C3400" s="152">
        <v>10500</v>
      </c>
      <c r="D3400" s="167">
        <v>0</v>
      </c>
    </row>
    <row r="3401" spans="1:4" s="136" customFormat="1" ht="20.25" x14ac:dyDescent="0.2">
      <c r="A3401" s="175">
        <v>412000</v>
      </c>
      <c r="B3401" s="168" t="s">
        <v>50</v>
      </c>
      <c r="C3401" s="176">
        <f>SUM(C3402:C3410)</f>
        <v>102000</v>
      </c>
      <c r="D3401" s="176">
        <f>SUM(D3402:D3410)</f>
        <v>0</v>
      </c>
    </row>
    <row r="3402" spans="1:4" s="136" customFormat="1" ht="20.25" x14ac:dyDescent="0.2">
      <c r="A3402" s="159">
        <v>412200</v>
      </c>
      <c r="B3402" s="160" t="s">
        <v>52</v>
      </c>
      <c r="C3402" s="152">
        <v>40000</v>
      </c>
      <c r="D3402" s="167">
        <v>0</v>
      </c>
    </row>
    <row r="3403" spans="1:4" s="136" customFormat="1" ht="20.25" x14ac:dyDescent="0.2">
      <c r="A3403" s="159">
        <v>412300</v>
      </c>
      <c r="B3403" s="160" t="s">
        <v>53</v>
      </c>
      <c r="C3403" s="152">
        <v>14000</v>
      </c>
      <c r="D3403" s="167">
        <v>0</v>
      </c>
    </row>
    <row r="3404" spans="1:4" s="136" customFormat="1" ht="20.25" x14ac:dyDescent="0.2">
      <c r="A3404" s="159">
        <v>412500</v>
      </c>
      <c r="B3404" s="160" t="s">
        <v>57</v>
      </c>
      <c r="C3404" s="152">
        <v>3000</v>
      </c>
      <c r="D3404" s="167">
        <v>0</v>
      </c>
    </row>
    <row r="3405" spans="1:4" s="136" customFormat="1" ht="20.25" x14ac:dyDescent="0.2">
      <c r="A3405" s="159">
        <v>412600</v>
      </c>
      <c r="B3405" s="160" t="s">
        <v>58</v>
      </c>
      <c r="C3405" s="152">
        <v>10000</v>
      </c>
      <c r="D3405" s="167">
        <v>0</v>
      </c>
    </row>
    <row r="3406" spans="1:4" s="136" customFormat="1" ht="20.25" x14ac:dyDescent="0.2">
      <c r="A3406" s="159">
        <v>412700</v>
      </c>
      <c r="B3406" s="160" t="s">
        <v>60</v>
      </c>
      <c r="C3406" s="152">
        <v>30000</v>
      </c>
      <c r="D3406" s="167">
        <v>0</v>
      </c>
    </row>
    <row r="3407" spans="1:4" s="136" customFormat="1" ht="20.25" x14ac:dyDescent="0.2">
      <c r="A3407" s="159">
        <v>412900</v>
      </c>
      <c r="B3407" s="169" t="s">
        <v>74</v>
      </c>
      <c r="C3407" s="152">
        <v>500</v>
      </c>
      <c r="D3407" s="167">
        <v>0</v>
      </c>
    </row>
    <row r="3408" spans="1:4" s="136" customFormat="1" ht="20.25" x14ac:dyDescent="0.2">
      <c r="A3408" s="159">
        <v>412900</v>
      </c>
      <c r="B3408" s="169" t="s">
        <v>76</v>
      </c>
      <c r="C3408" s="152">
        <v>1000</v>
      </c>
      <c r="D3408" s="167">
        <v>0</v>
      </c>
    </row>
    <row r="3409" spans="1:4" s="136" customFormat="1" ht="20.25" x14ac:dyDescent="0.2">
      <c r="A3409" s="159">
        <v>412900</v>
      </c>
      <c r="B3409" s="169" t="s">
        <v>77</v>
      </c>
      <c r="C3409" s="152">
        <v>1000</v>
      </c>
      <c r="D3409" s="167">
        <v>0</v>
      </c>
    </row>
    <row r="3410" spans="1:4" s="136" customFormat="1" ht="20.25" x14ac:dyDescent="0.2">
      <c r="A3410" s="159">
        <v>412900</v>
      </c>
      <c r="B3410" s="169" t="s">
        <v>78</v>
      </c>
      <c r="C3410" s="152">
        <v>2500</v>
      </c>
      <c r="D3410" s="167">
        <v>0</v>
      </c>
    </row>
    <row r="3411" spans="1:4" s="136" customFormat="1" ht="20.25" x14ac:dyDescent="0.2">
      <c r="A3411" s="175">
        <v>510000</v>
      </c>
      <c r="B3411" s="168" t="s">
        <v>243</v>
      </c>
      <c r="C3411" s="176">
        <f t="shared" ref="C3411:C3412" si="666">C3412</f>
        <v>5000</v>
      </c>
      <c r="D3411" s="176">
        <f t="shared" ref="D3411:D3412" si="667">D3412</f>
        <v>0</v>
      </c>
    </row>
    <row r="3412" spans="1:4" s="136" customFormat="1" ht="20.25" x14ac:dyDescent="0.2">
      <c r="A3412" s="175">
        <v>511000</v>
      </c>
      <c r="B3412" s="168" t="s">
        <v>244</v>
      </c>
      <c r="C3412" s="176">
        <f t="shared" si="666"/>
        <v>5000</v>
      </c>
      <c r="D3412" s="176">
        <f t="shared" si="667"/>
        <v>0</v>
      </c>
    </row>
    <row r="3413" spans="1:4" s="136" customFormat="1" ht="20.25" x14ac:dyDescent="0.2">
      <c r="A3413" s="159">
        <v>511300</v>
      </c>
      <c r="B3413" s="160" t="s">
        <v>247</v>
      </c>
      <c r="C3413" s="152">
        <v>5000</v>
      </c>
      <c r="D3413" s="167">
        <v>0</v>
      </c>
    </row>
    <row r="3414" spans="1:4" s="177" customFormat="1" ht="20.25" x14ac:dyDescent="0.2">
      <c r="A3414" s="175">
        <v>630000</v>
      </c>
      <c r="B3414" s="168" t="s">
        <v>277</v>
      </c>
      <c r="C3414" s="176">
        <f t="shared" ref="C3414:D3414" si="668">C3417+C3415</f>
        <v>10000</v>
      </c>
      <c r="D3414" s="176">
        <f t="shared" si="668"/>
        <v>10000</v>
      </c>
    </row>
    <row r="3415" spans="1:4" s="177" customFormat="1" ht="20.25" x14ac:dyDescent="0.2">
      <c r="A3415" s="175">
        <v>631000</v>
      </c>
      <c r="B3415" s="168" t="s">
        <v>278</v>
      </c>
      <c r="C3415" s="176">
        <f t="shared" ref="C3415:D3415" si="669">C3416</f>
        <v>0</v>
      </c>
      <c r="D3415" s="176">
        <f t="shared" si="669"/>
        <v>10000</v>
      </c>
    </row>
    <row r="3416" spans="1:4" s="136" customFormat="1" ht="20.25" x14ac:dyDescent="0.2">
      <c r="A3416" s="179">
        <v>631200</v>
      </c>
      <c r="B3416" s="160" t="s">
        <v>280</v>
      </c>
      <c r="C3416" s="152">
        <v>0</v>
      </c>
      <c r="D3416" s="152">
        <v>10000</v>
      </c>
    </row>
    <row r="3417" spans="1:4" s="177" customFormat="1" ht="20.25" x14ac:dyDescent="0.2">
      <c r="A3417" s="175">
        <v>638000</v>
      </c>
      <c r="B3417" s="168" t="s">
        <v>284</v>
      </c>
      <c r="C3417" s="176">
        <f t="shared" ref="C3417" si="670">C3418</f>
        <v>10000</v>
      </c>
      <c r="D3417" s="176">
        <f t="shared" ref="D3417" si="671">D3418</f>
        <v>0</v>
      </c>
    </row>
    <row r="3418" spans="1:4" s="136" customFormat="1" ht="20.25" x14ac:dyDescent="0.2">
      <c r="A3418" s="159">
        <v>638100</v>
      </c>
      <c r="B3418" s="160" t="s">
        <v>285</v>
      </c>
      <c r="C3418" s="152">
        <v>10000</v>
      </c>
      <c r="D3418" s="167">
        <v>0</v>
      </c>
    </row>
    <row r="3419" spans="1:4" s="136" customFormat="1" ht="20.25" x14ac:dyDescent="0.2">
      <c r="A3419" s="181"/>
      <c r="B3419" s="172" t="s">
        <v>294</v>
      </c>
      <c r="C3419" s="178">
        <f>C3395+C3411+C3414</f>
        <v>1264000</v>
      </c>
      <c r="D3419" s="178">
        <f>D3395+D3411+D3414</f>
        <v>10000</v>
      </c>
    </row>
    <row r="3420" spans="1:4" s="136" customFormat="1" ht="20.25" x14ac:dyDescent="0.2">
      <c r="A3420" s="182"/>
      <c r="B3420" s="154"/>
      <c r="C3420" s="158"/>
      <c r="D3420" s="158"/>
    </row>
    <row r="3421" spans="1:4" s="136" customFormat="1" ht="20.25" x14ac:dyDescent="0.2">
      <c r="A3421" s="182"/>
      <c r="B3421" s="154"/>
      <c r="C3421" s="158"/>
      <c r="D3421" s="158"/>
    </row>
    <row r="3422" spans="1:4" s="136" customFormat="1" ht="20.25" x14ac:dyDescent="0.2">
      <c r="A3422" s="159" t="s">
        <v>652</v>
      </c>
      <c r="B3422" s="160"/>
      <c r="C3422" s="158"/>
      <c r="D3422" s="158"/>
    </row>
    <row r="3423" spans="1:4" s="136" customFormat="1" ht="20.25" x14ac:dyDescent="0.2">
      <c r="A3423" s="159" t="s">
        <v>377</v>
      </c>
      <c r="B3423" s="160"/>
      <c r="C3423" s="158"/>
      <c r="D3423" s="158"/>
    </row>
    <row r="3424" spans="1:4" s="136" customFormat="1" ht="20.25" x14ac:dyDescent="0.2">
      <c r="A3424" s="159" t="s">
        <v>653</v>
      </c>
      <c r="B3424" s="160"/>
      <c r="C3424" s="158"/>
      <c r="D3424" s="158"/>
    </row>
    <row r="3425" spans="1:4" s="136" customFormat="1" ht="20.25" x14ac:dyDescent="0.2">
      <c r="A3425" s="159" t="s">
        <v>293</v>
      </c>
      <c r="B3425" s="160"/>
      <c r="C3425" s="158"/>
      <c r="D3425" s="158"/>
    </row>
    <row r="3426" spans="1:4" s="136" customFormat="1" ht="20.25" x14ac:dyDescent="0.2">
      <c r="A3426" s="157"/>
      <c r="B3426" s="160"/>
      <c r="C3426" s="158"/>
      <c r="D3426" s="158"/>
    </row>
    <row r="3427" spans="1:4" s="177" customFormat="1" ht="20.25" x14ac:dyDescent="0.2">
      <c r="A3427" s="175">
        <v>410000</v>
      </c>
      <c r="B3427" s="163" t="s">
        <v>44</v>
      </c>
      <c r="C3427" s="176">
        <f t="shared" ref="C3427" si="672">C3428+C3433</f>
        <v>1144200</v>
      </c>
      <c r="D3427" s="176">
        <f>D3428+D3433</f>
        <v>0</v>
      </c>
    </row>
    <row r="3428" spans="1:4" s="177" customFormat="1" ht="20.25" x14ac:dyDescent="0.2">
      <c r="A3428" s="175">
        <v>411000</v>
      </c>
      <c r="B3428" s="163" t="s">
        <v>45</v>
      </c>
      <c r="C3428" s="176">
        <f t="shared" ref="C3428" si="673">SUM(C3429:C3432)</f>
        <v>964300</v>
      </c>
      <c r="D3428" s="176">
        <f>SUM(D3429:D3432)</f>
        <v>0</v>
      </c>
    </row>
    <row r="3429" spans="1:4" s="136" customFormat="1" ht="20.25" x14ac:dyDescent="0.2">
      <c r="A3429" s="159">
        <v>411100</v>
      </c>
      <c r="B3429" s="160" t="s">
        <v>46</v>
      </c>
      <c r="C3429" s="152">
        <f>835000+42400+400</f>
        <v>877800</v>
      </c>
      <c r="D3429" s="167">
        <v>0</v>
      </c>
    </row>
    <row r="3430" spans="1:4" s="136" customFormat="1" ht="20.25" x14ac:dyDescent="0.2">
      <c r="A3430" s="159">
        <v>411200</v>
      </c>
      <c r="B3430" s="160" t="s">
        <v>47</v>
      </c>
      <c r="C3430" s="152">
        <v>54000</v>
      </c>
      <c r="D3430" s="167">
        <v>0</v>
      </c>
    </row>
    <row r="3431" spans="1:4" s="136" customFormat="1" ht="40.5" x14ac:dyDescent="0.2">
      <c r="A3431" s="159">
        <v>411300</v>
      </c>
      <c r="B3431" s="160" t="s">
        <v>48</v>
      </c>
      <c r="C3431" s="152">
        <v>20000</v>
      </c>
      <c r="D3431" s="167">
        <v>0</v>
      </c>
    </row>
    <row r="3432" spans="1:4" s="136" customFormat="1" ht="20.25" x14ac:dyDescent="0.2">
      <c r="A3432" s="159">
        <v>411400</v>
      </c>
      <c r="B3432" s="160" t="s">
        <v>49</v>
      </c>
      <c r="C3432" s="152">
        <v>12500</v>
      </c>
      <c r="D3432" s="167">
        <v>0</v>
      </c>
    </row>
    <row r="3433" spans="1:4" s="177" customFormat="1" ht="20.25" x14ac:dyDescent="0.2">
      <c r="A3433" s="175">
        <v>412000</v>
      </c>
      <c r="B3433" s="168" t="s">
        <v>50</v>
      </c>
      <c r="C3433" s="176">
        <f>SUM(C3434:C3441)</f>
        <v>179900</v>
      </c>
      <c r="D3433" s="176">
        <f>SUM(D3434:D3441)</f>
        <v>0</v>
      </c>
    </row>
    <row r="3434" spans="1:4" s="136" customFormat="1" ht="20.25" x14ac:dyDescent="0.2">
      <c r="A3434" s="159">
        <v>412200</v>
      </c>
      <c r="B3434" s="160" t="s">
        <v>52</v>
      </c>
      <c r="C3434" s="152">
        <v>110000</v>
      </c>
      <c r="D3434" s="167">
        <v>0</v>
      </c>
    </row>
    <row r="3435" spans="1:4" s="136" customFormat="1" ht="20.25" x14ac:dyDescent="0.2">
      <c r="A3435" s="159">
        <v>412300</v>
      </c>
      <c r="B3435" s="160" t="s">
        <v>53</v>
      </c>
      <c r="C3435" s="152">
        <v>20000</v>
      </c>
      <c r="D3435" s="167">
        <v>0</v>
      </c>
    </row>
    <row r="3436" spans="1:4" s="136" customFormat="1" ht="20.25" x14ac:dyDescent="0.2">
      <c r="A3436" s="159">
        <v>412500</v>
      </c>
      <c r="B3436" s="160" t="s">
        <v>57</v>
      </c>
      <c r="C3436" s="152">
        <v>3800</v>
      </c>
      <c r="D3436" s="167">
        <v>0</v>
      </c>
    </row>
    <row r="3437" spans="1:4" s="136" customFormat="1" ht="20.25" x14ac:dyDescent="0.2">
      <c r="A3437" s="159">
        <v>412600</v>
      </c>
      <c r="B3437" s="160" t="s">
        <v>58</v>
      </c>
      <c r="C3437" s="152">
        <v>4000</v>
      </c>
      <c r="D3437" s="167">
        <v>0</v>
      </c>
    </row>
    <row r="3438" spans="1:4" s="136" customFormat="1" ht="20.25" x14ac:dyDescent="0.2">
      <c r="A3438" s="159">
        <v>412700</v>
      </c>
      <c r="B3438" s="160" t="s">
        <v>60</v>
      </c>
      <c r="C3438" s="152">
        <v>40000</v>
      </c>
      <c r="D3438" s="167">
        <v>0</v>
      </c>
    </row>
    <row r="3439" spans="1:4" s="136" customFormat="1" ht="20.25" x14ac:dyDescent="0.2">
      <c r="A3439" s="159">
        <v>412900</v>
      </c>
      <c r="B3439" s="169" t="s">
        <v>77</v>
      </c>
      <c r="C3439" s="152">
        <v>100</v>
      </c>
      <c r="D3439" s="167">
        <v>0</v>
      </c>
    </row>
    <row r="3440" spans="1:4" s="136" customFormat="1" ht="20.25" x14ac:dyDescent="0.2">
      <c r="A3440" s="159">
        <v>412900</v>
      </c>
      <c r="B3440" s="169" t="s">
        <v>78</v>
      </c>
      <c r="C3440" s="152">
        <v>2000</v>
      </c>
      <c r="D3440" s="167">
        <v>0</v>
      </c>
    </row>
    <row r="3441" spans="1:4" s="136" customFormat="1" ht="20.25" x14ac:dyDescent="0.2">
      <c r="A3441" s="159">
        <v>412900</v>
      </c>
      <c r="B3441" s="169" t="s">
        <v>80</v>
      </c>
      <c r="C3441" s="152">
        <v>0</v>
      </c>
      <c r="D3441" s="167">
        <v>0</v>
      </c>
    </row>
    <row r="3442" spans="1:4" s="177" customFormat="1" ht="20.25" x14ac:dyDescent="0.2">
      <c r="A3442" s="175">
        <v>510000</v>
      </c>
      <c r="B3442" s="168" t="s">
        <v>243</v>
      </c>
      <c r="C3442" s="176">
        <f t="shared" ref="C3442:D3443" si="674">C3443+0</f>
        <v>10000</v>
      </c>
      <c r="D3442" s="176">
        <f t="shared" si="674"/>
        <v>0</v>
      </c>
    </row>
    <row r="3443" spans="1:4" s="177" customFormat="1" ht="20.25" x14ac:dyDescent="0.2">
      <c r="A3443" s="175">
        <v>511000</v>
      </c>
      <c r="B3443" s="168" t="s">
        <v>244</v>
      </c>
      <c r="C3443" s="176">
        <f t="shared" si="674"/>
        <v>10000</v>
      </c>
      <c r="D3443" s="176">
        <f t="shared" si="674"/>
        <v>0</v>
      </c>
    </row>
    <row r="3444" spans="1:4" s="136" customFormat="1" ht="20.25" x14ac:dyDescent="0.2">
      <c r="A3444" s="159">
        <v>511300</v>
      </c>
      <c r="B3444" s="160" t="s">
        <v>247</v>
      </c>
      <c r="C3444" s="152">
        <v>10000</v>
      </c>
      <c r="D3444" s="167">
        <v>0</v>
      </c>
    </row>
    <row r="3445" spans="1:4" s="177" customFormat="1" ht="20.25" x14ac:dyDescent="0.2">
      <c r="A3445" s="175">
        <v>630000</v>
      </c>
      <c r="B3445" s="168" t="s">
        <v>277</v>
      </c>
      <c r="C3445" s="176">
        <f t="shared" ref="C3445" si="675">C3446+C3448</f>
        <v>20000</v>
      </c>
      <c r="D3445" s="176">
        <f>D3446+D3448</f>
        <v>1200000</v>
      </c>
    </row>
    <row r="3446" spans="1:4" s="177" customFormat="1" ht="20.25" x14ac:dyDescent="0.2">
      <c r="A3446" s="175">
        <v>631000</v>
      </c>
      <c r="B3446" s="168" t="s">
        <v>278</v>
      </c>
      <c r="C3446" s="176">
        <f t="shared" ref="C3446" si="676">C3447</f>
        <v>0</v>
      </c>
      <c r="D3446" s="176">
        <f>D3447</f>
        <v>1200000</v>
      </c>
    </row>
    <row r="3447" spans="1:4" s="136" customFormat="1" ht="20.25" x14ac:dyDescent="0.2">
      <c r="A3447" s="179">
        <v>631200</v>
      </c>
      <c r="B3447" s="160" t="s">
        <v>280</v>
      </c>
      <c r="C3447" s="152">
        <v>0</v>
      </c>
      <c r="D3447" s="152">
        <v>1200000</v>
      </c>
    </row>
    <row r="3448" spans="1:4" s="177" customFormat="1" ht="20.25" x14ac:dyDescent="0.2">
      <c r="A3448" s="175">
        <v>638000</v>
      </c>
      <c r="B3448" s="168" t="s">
        <v>284</v>
      </c>
      <c r="C3448" s="176">
        <f t="shared" ref="C3448" si="677">C3449</f>
        <v>20000</v>
      </c>
      <c r="D3448" s="176">
        <f t="shared" ref="D3448" si="678">D3449</f>
        <v>0</v>
      </c>
    </row>
    <row r="3449" spans="1:4" s="136" customFormat="1" ht="20.25" x14ac:dyDescent="0.2">
      <c r="A3449" s="159">
        <v>638100</v>
      </c>
      <c r="B3449" s="160" t="s">
        <v>285</v>
      </c>
      <c r="C3449" s="152">
        <v>20000</v>
      </c>
      <c r="D3449" s="167">
        <v>0</v>
      </c>
    </row>
    <row r="3450" spans="1:4" s="199" customFormat="1" ht="20.25" x14ac:dyDescent="0.2">
      <c r="A3450" s="196"/>
      <c r="B3450" s="197" t="s">
        <v>294</v>
      </c>
      <c r="C3450" s="198">
        <f>C3427+C3442+C3445</f>
        <v>1174200</v>
      </c>
      <c r="D3450" s="198">
        <f>D3427+D3442+D3445</f>
        <v>1200000</v>
      </c>
    </row>
    <row r="3451" spans="1:4" s="136" customFormat="1" ht="20.25" x14ac:dyDescent="0.2">
      <c r="A3451" s="182"/>
      <c r="B3451" s="154"/>
      <c r="C3451" s="158"/>
      <c r="D3451" s="158"/>
    </row>
    <row r="3452" spans="1:4" s="136" customFormat="1" ht="20.25" x14ac:dyDescent="0.2">
      <c r="A3452" s="182"/>
      <c r="B3452" s="154"/>
      <c r="C3452" s="158"/>
      <c r="D3452" s="158"/>
    </row>
    <row r="3453" spans="1:4" s="136" customFormat="1" ht="20.25" x14ac:dyDescent="0.2">
      <c r="A3453" s="159" t="s">
        <v>488</v>
      </c>
      <c r="B3453" s="168"/>
      <c r="C3453" s="152"/>
      <c r="D3453" s="152"/>
    </row>
    <row r="3454" spans="1:4" s="136" customFormat="1" ht="20.25" x14ac:dyDescent="0.2">
      <c r="A3454" s="159" t="s">
        <v>489</v>
      </c>
      <c r="B3454" s="168"/>
      <c r="C3454" s="152"/>
      <c r="D3454" s="152"/>
    </row>
    <row r="3455" spans="1:4" s="136" customFormat="1" ht="20.25" x14ac:dyDescent="0.2">
      <c r="A3455" s="159" t="s">
        <v>367</v>
      </c>
      <c r="B3455" s="168"/>
      <c r="C3455" s="152"/>
      <c r="D3455" s="152"/>
    </row>
    <row r="3456" spans="1:4" s="136" customFormat="1" ht="20.25" x14ac:dyDescent="0.2">
      <c r="A3456" s="159" t="s">
        <v>293</v>
      </c>
      <c r="B3456" s="168"/>
      <c r="C3456" s="152"/>
      <c r="D3456" s="152"/>
    </row>
    <row r="3457" spans="1:4" s="136" customFormat="1" ht="20.25" x14ac:dyDescent="0.2">
      <c r="A3457" s="159"/>
      <c r="B3457" s="161"/>
      <c r="C3457" s="158"/>
      <c r="D3457" s="158"/>
    </row>
    <row r="3458" spans="1:4" s="136" customFormat="1" ht="20.25" x14ac:dyDescent="0.2">
      <c r="A3458" s="175">
        <v>410000</v>
      </c>
      <c r="B3458" s="163" t="s">
        <v>44</v>
      </c>
      <c r="C3458" s="176">
        <f>C3459+C3464+C3478+C3476</f>
        <v>8529000</v>
      </c>
      <c r="D3458" s="176">
        <f>D3459+D3464+D3478+D3476</f>
        <v>0</v>
      </c>
    </row>
    <row r="3459" spans="1:4" s="136" customFormat="1" ht="20.25" x14ac:dyDescent="0.2">
      <c r="A3459" s="175">
        <v>411000</v>
      </c>
      <c r="B3459" s="163" t="s">
        <v>45</v>
      </c>
      <c r="C3459" s="176">
        <f t="shared" ref="C3459" si="679">SUM(C3460:C3463)</f>
        <v>2231600</v>
      </c>
      <c r="D3459" s="176">
        <f>SUM(D3460:D3463)</f>
        <v>0</v>
      </c>
    </row>
    <row r="3460" spans="1:4" s="136" customFormat="1" ht="20.25" x14ac:dyDescent="0.2">
      <c r="A3460" s="159">
        <v>411100</v>
      </c>
      <c r="B3460" s="160" t="s">
        <v>46</v>
      </c>
      <c r="C3460" s="152">
        <v>2127000</v>
      </c>
      <c r="D3460" s="167">
        <v>0</v>
      </c>
    </row>
    <row r="3461" spans="1:4" s="136" customFormat="1" ht="20.25" x14ac:dyDescent="0.2">
      <c r="A3461" s="159">
        <v>411200</v>
      </c>
      <c r="B3461" s="160" t="s">
        <v>47</v>
      </c>
      <c r="C3461" s="152">
        <v>75000</v>
      </c>
      <c r="D3461" s="167">
        <v>0</v>
      </c>
    </row>
    <row r="3462" spans="1:4" s="136" customFormat="1" ht="40.5" x14ac:dyDescent="0.2">
      <c r="A3462" s="159">
        <v>411300</v>
      </c>
      <c r="B3462" s="160" t="s">
        <v>48</v>
      </c>
      <c r="C3462" s="152">
        <v>21200</v>
      </c>
      <c r="D3462" s="167">
        <v>0</v>
      </c>
    </row>
    <row r="3463" spans="1:4" s="136" customFormat="1" ht="20.25" x14ac:dyDescent="0.2">
      <c r="A3463" s="159">
        <v>411400</v>
      </c>
      <c r="B3463" s="160" t="s">
        <v>49</v>
      </c>
      <c r="C3463" s="152">
        <v>8400</v>
      </c>
      <c r="D3463" s="167">
        <v>0</v>
      </c>
    </row>
    <row r="3464" spans="1:4" s="136" customFormat="1" ht="20.25" x14ac:dyDescent="0.2">
      <c r="A3464" s="175">
        <v>412000</v>
      </c>
      <c r="B3464" s="168" t="s">
        <v>50</v>
      </c>
      <c r="C3464" s="176">
        <f>SUM(C3465:C3475)</f>
        <v>963500</v>
      </c>
      <c r="D3464" s="176">
        <f>SUM(D3465:D3475)</f>
        <v>0</v>
      </c>
    </row>
    <row r="3465" spans="1:4" s="136" customFormat="1" ht="20.25" x14ac:dyDescent="0.2">
      <c r="A3465" s="159">
        <v>412100</v>
      </c>
      <c r="B3465" s="160" t="s">
        <v>51</v>
      </c>
      <c r="C3465" s="152">
        <v>25000</v>
      </c>
      <c r="D3465" s="167">
        <v>0</v>
      </c>
    </row>
    <row r="3466" spans="1:4" s="136" customFormat="1" ht="20.25" x14ac:dyDescent="0.2">
      <c r="A3466" s="159">
        <v>412200</v>
      </c>
      <c r="B3466" s="160" t="s">
        <v>52</v>
      </c>
      <c r="C3466" s="152">
        <v>420000</v>
      </c>
      <c r="D3466" s="167">
        <v>0</v>
      </c>
    </row>
    <row r="3467" spans="1:4" s="136" customFormat="1" ht="20.25" x14ac:dyDescent="0.2">
      <c r="A3467" s="159">
        <v>412300</v>
      </c>
      <c r="B3467" s="160" t="s">
        <v>53</v>
      </c>
      <c r="C3467" s="152">
        <v>20000</v>
      </c>
      <c r="D3467" s="167">
        <v>0</v>
      </c>
    </row>
    <row r="3468" spans="1:4" s="136" customFormat="1" ht="20.25" x14ac:dyDescent="0.2">
      <c r="A3468" s="159">
        <v>412500</v>
      </c>
      <c r="B3468" s="160" t="s">
        <v>57</v>
      </c>
      <c r="C3468" s="152">
        <v>20000</v>
      </c>
      <c r="D3468" s="167">
        <v>0</v>
      </c>
    </row>
    <row r="3469" spans="1:4" s="136" customFormat="1" ht="20.25" x14ac:dyDescent="0.2">
      <c r="A3469" s="159">
        <v>412600</v>
      </c>
      <c r="B3469" s="160" t="s">
        <v>58</v>
      </c>
      <c r="C3469" s="152">
        <v>57000</v>
      </c>
      <c r="D3469" s="167">
        <v>0</v>
      </c>
    </row>
    <row r="3470" spans="1:4" s="136" customFormat="1" ht="20.25" x14ac:dyDescent="0.2">
      <c r="A3470" s="159">
        <v>412700</v>
      </c>
      <c r="B3470" s="160" t="s">
        <v>60</v>
      </c>
      <c r="C3470" s="152">
        <v>400000</v>
      </c>
      <c r="D3470" s="167">
        <v>0</v>
      </c>
    </row>
    <row r="3471" spans="1:4" s="136" customFormat="1" ht="20.25" x14ac:dyDescent="0.2">
      <c r="A3471" s="159">
        <v>412900</v>
      </c>
      <c r="B3471" s="169" t="s">
        <v>74</v>
      </c>
      <c r="C3471" s="152">
        <v>1000</v>
      </c>
      <c r="D3471" s="167">
        <v>0</v>
      </c>
    </row>
    <row r="3472" spans="1:4" s="136" customFormat="1" ht="20.25" x14ac:dyDescent="0.2">
      <c r="A3472" s="159">
        <v>412900</v>
      </c>
      <c r="B3472" s="169" t="s">
        <v>75</v>
      </c>
      <c r="C3472" s="152">
        <v>7000</v>
      </c>
      <c r="D3472" s="167">
        <v>0</v>
      </c>
    </row>
    <row r="3473" spans="1:4" s="136" customFormat="1" ht="20.25" x14ac:dyDescent="0.2">
      <c r="A3473" s="159">
        <v>412900</v>
      </c>
      <c r="B3473" s="169" t="s">
        <v>76</v>
      </c>
      <c r="C3473" s="152">
        <v>3999.9999999999995</v>
      </c>
      <c r="D3473" s="167">
        <v>0</v>
      </c>
    </row>
    <row r="3474" spans="1:4" s="136" customFormat="1" ht="20.25" x14ac:dyDescent="0.2">
      <c r="A3474" s="159">
        <v>412900</v>
      </c>
      <c r="B3474" s="169" t="s">
        <v>77</v>
      </c>
      <c r="C3474" s="152">
        <v>4500</v>
      </c>
      <c r="D3474" s="167">
        <v>0</v>
      </c>
    </row>
    <row r="3475" spans="1:4" s="136" customFormat="1" ht="20.25" x14ac:dyDescent="0.2">
      <c r="A3475" s="159">
        <v>412900</v>
      </c>
      <c r="B3475" s="169" t="s">
        <v>78</v>
      </c>
      <c r="C3475" s="152">
        <v>5000</v>
      </c>
      <c r="D3475" s="167">
        <v>0</v>
      </c>
    </row>
    <row r="3476" spans="1:4" s="177" customFormat="1" ht="20.25" x14ac:dyDescent="0.2">
      <c r="A3476" s="175">
        <v>413000</v>
      </c>
      <c r="B3476" s="168" t="s">
        <v>97</v>
      </c>
      <c r="C3476" s="176">
        <f t="shared" ref="C3476" si="680">C3477</f>
        <v>0</v>
      </c>
      <c r="D3476" s="176">
        <f t="shared" ref="D3476" si="681">D3477</f>
        <v>0</v>
      </c>
    </row>
    <row r="3477" spans="1:4" s="136" customFormat="1" ht="20.25" x14ac:dyDescent="0.2">
      <c r="A3477" s="159">
        <v>413900</v>
      </c>
      <c r="B3477" s="160" t="s">
        <v>106</v>
      </c>
      <c r="C3477" s="152">
        <v>0</v>
      </c>
      <c r="D3477" s="167">
        <v>0</v>
      </c>
    </row>
    <row r="3478" spans="1:4" s="177" customFormat="1" ht="20.25" x14ac:dyDescent="0.2">
      <c r="A3478" s="175">
        <v>415000</v>
      </c>
      <c r="B3478" s="168" t="s">
        <v>119</v>
      </c>
      <c r="C3478" s="176">
        <f>SUM(C3479:C3486)</f>
        <v>5333900</v>
      </c>
      <c r="D3478" s="176">
        <f t="shared" ref="D3478" si="682">SUM(D3479:D3486)</f>
        <v>0</v>
      </c>
    </row>
    <row r="3479" spans="1:4" s="136" customFormat="1" ht="20.25" x14ac:dyDescent="0.2">
      <c r="A3479" s="159">
        <v>415200</v>
      </c>
      <c r="B3479" s="160" t="s">
        <v>131</v>
      </c>
      <c r="C3479" s="152">
        <v>50000</v>
      </c>
      <c r="D3479" s="167">
        <v>0</v>
      </c>
    </row>
    <row r="3480" spans="1:4" s="136" customFormat="1" ht="20.25" x14ac:dyDescent="0.2">
      <c r="A3480" s="159">
        <v>415200</v>
      </c>
      <c r="B3480" s="160" t="s">
        <v>346</v>
      </c>
      <c r="C3480" s="152">
        <v>79999.999999999985</v>
      </c>
      <c r="D3480" s="167">
        <v>0</v>
      </c>
    </row>
    <row r="3481" spans="1:4" s="136" customFormat="1" ht="20.25" x14ac:dyDescent="0.2">
      <c r="A3481" s="159">
        <v>415200</v>
      </c>
      <c r="B3481" s="160" t="s">
        <v>132</v>
      </c>
      <c r="C3481" s="152">
        <v>50000</v>
      </c>
      <c r="D3481" s="167">
        <v>0</v>
      </c>
    </row>
    <row r="3482" spans="1:4" s="136" customFormat="1" ht="20.25" x14ac:dyDescent="0.2">
      <c r="A3482" s="159">
        <v>415200</v>
      </c>
      <c r="B3482" s="160" t="s">
        <v>133</v>
      </c>
      <c r="C3482" s="152">
        <v>30000</v>
      </c>
      <c r="D3482" s="167">
        <v>0</v>
      </c>
    </row>
    <row r="3483" spans="1:4" s="136" customFormat="1" ht="20.25" x14ac:dyDescent="0.2">
      <c r="A3483" s="159">
        <v>415200</v>
      </c>
      <c r="B3483" s="160" t="s">
        <v>134</v>
      </c>
      <c r="C3483" s="152">
        <v>50000</v>
      </c>
      <c r="D3483" s="167">
        <v>0</v>
      </c>
    </row>
    <row r="3484" spans="1:4" s="136" customFormat="1" ht="20.25" x14ac:dyDescent="0.2">
      <c r="A3484" s="159">
        <v>415200</v>
      </c>
      <c r="B3484" s="160" t="s">
        <v>135</v>
      </c>
      <c r="C3484" s="152">
        <v>50000</v>
      </c>
      <c r="D3484" s="167">
        <v>0</v>
      </c>
    </row>
    <row r="3485" spans="1:4" s="136" customFormat="1" ht="20.25" x14ac:dyDescent="0.2">
      <c r="A3485" s="159">
        <v>415200</v>
      </c>
      <c r="B3485" s="160" t="s">
        <v>136</v>
      </c>
      <c r="C3485" s="152">
        <v>5003900</v>
      </c>
      <c r="D3485" s="167">
        <v>0</v>
      </c>
    </row>
    <row r="3486" spans="1:4" s="136" customFormat="1" ht="20.25" x14ac:dyDescent="0.2">
      <c r="A3486" s="159">
        <v>415200</v>
      </c>
      <c r="B3486" s="160" t="s">
        <v>137</v>
      </c>
      <c r="C3486" s="152">
        <v>20000</v>
      </c>
      <c r="D3486" s="167">
        <v>0</v>
      </c>
    </row>
    <row r="3487" spans="1:4" s="136" customFormat="1" ht="20.25" x14ac:dyDescent="0.2">
      <c r="A3487" s="175">
        <v>480000</v>
      </c>
      <c r="B3487" s="168" t="s">
        <v>200</v>
      </c>
      <c r="C3487" s="176">
        <f t="shared" ref="C3487" si="683">C3488</f>
        <v>3330000</v>
      </c>
      <c r="D3487" s="176">
        <f t="shared" ref="D3487" si="684">D3488</f>
        <v>0</v>
      </c>
    </row>
    <row r="3488" spans="1:4" s="136" customFormat="1" ht="20.25" x14ac:dyDescent="0.2">
      <c r="A3488" s="175">
        <v>487000</v>
      </c>
      <c r="B3488" s="168" t="s">
        <v>25</v>
      </c>
      <c r="C3488" s="176">
        <f>SUM(C3489:C3492)</f>
        <v>3330000</v>
      </c>
      <c r="D3488" s="176">
        <f>SUM(D3489:D3492)</f>
        <v>0</v>
      </c>
    </row>
    <row r="3489" spans="1:4" s="136" customFormat="1" ht="20.25" x14ac:dyDescent="0.2">
      <c r="A3489" s="159">
        <v>487100</v>
      </c>
      <c r="B3489" s="160" t="s">
        <v>204</v>
      </c>
      <c r="C3489" s="152">
        <v>20000</v>
      </c>
      <c r="D3489" s="167">
        <v>0</v>
      </c>
    </row>
    <row r="3490" spans="1:4" s="136" customFormat="1" ht="20.25" x14ac:dyDescent="0.2">
      <c r="A3490" s="159">
        <v>487300</v>
      </c>
      <c r="B3490" s="160" t="s">
        <v>208</v>
      </c>
      <c r="C3490" s="152">
        <v>3300000</v>
      </c>
      <c r="D3490" s="167">
        <v>0</v>
      </c>
    </row>
    <row r="3491" spans="1:4" s="136" customFormat="1" ht="20.25" x14ac:dyDescent="0.2">
      <c r="A3491" s="159">
        <v>487300</v>
      </c>
      <c r="B3491" s="160" t="s">
        <v>215</v>
      </c>
      <c r="C3491" s="152">
        <v>0</v>
      </c>
      <c r="D3491" s="167">
        <v>0</v>
      </c>
    </row>
    <row r="3492" spans="1:4" s="136" customFormat="1" ht="20.25" x14ac:dyDescent="0.2">
      <c r="A3492" s="159">
        <v>487300</v>
      </c>
      <c r="B3492" s="160" t="s">
        <v>210</v>
      </c>
      <c r="C3492" s="152">
        <v>10000</v>
      </c>
      <c r="D3492" s="167">
        <v>0</v>
      </c>
    </row>
    <row r="3493" spans="1:4" s="136" customFormat="1" ht="20.25" x14ac:dyDescent="0.2">
      <c r="A3493" s="175">
        <v>510000</v>
      </c>
      <c r="B3493" s="168" t="s">
        <v>243</v>
      </c>
      <c r="C3493" s="176">
        <f>C3494+C3496</f>
        <v>16000</v>
      </c>
      <c r="D3493" s="176">
        <f>D3494+D3496</f>
        <v>0</v>
      </c>
    </row>
    <row r="3494" spans="1:4" s="136" customFormat="1" ht="20.25" x14ac:dyDescent="0.2">
      <c r="A3494" s="175">
        <v>511000</v>
      </c>
      <c r="B3494" s="168" t="s">
        <v>244</v>
      </c>
      <c r="C3494" s="176">
        <f>SUM(C3495:C3495)</f>
        <v>10000</v>
      </c>
      <c r="D3494" s="176">
        <f>SUM(D3495:D3495)</f>
        <v>0</v>
      </c>
    </row>
    <row r="3495" spans="1:4" s="136" customFormat="1" ht="20.25" x14ac:dyDescent="0.2">
      <c r="A3495" s="159">
        <v>511300</v>
      </c>
      <c r="B3495" s="160" t="s">
        <v>247</v>
      </c>
      <c r="C3495" s="152">
        <v>10000</v>
      </c>
      <c r="D3495" s="167">
        <v>0</v>
      </c>
    </row>
    <row r="3496" spans="1:4" s="177" customFormat="1" ht="20.25" x14ac:dyDescent="0.2">
      <c r="A3496" s="175">
        <v>516000</v>
      </c>
      <c r="B3496" s="168" t="s">
        <v>256</v>
      </c>
      <c r="C3496" s="176">
        <f t="shared" ref="C3496" si="685">C3497</f>
        <v>6000</v>
      </c>
      <c r="D3496" s="176">
        <f t="shared" ref="D3496" si="686">D3497</f>
        <v>0</v>
      </c>
    </row>
    <row r="3497" spans="1:4" s="136" customFormat="1" ht="20.25" x14ac:dyDescent="0.2">
      <c r="A3497" s="159">
        <v>516100</v>
      </c>
      <c r="B3497" s="160" t="s">
        <v>256</v>
      </c>
      <c r="C3497" s="152">
        <v>6000</v>
      </c>
      <c r="D3497" s="167">
        <v>0</v>
      </c>
    </row>
    <row r="3498" spans="1:4" s="177" customFormat="1" ht="20.25" x14ac:dyDescent="0.2">
      <c r="A3498" s="175">
        <v>630000</v>
      </c>
      <c r="B3498" s="168" t="s">
        <v>277</v>
      </c>
      <c r="C3498" s="176">
        <f>C3499+0</f>
        <v>35000</v>
      </c>
      <c r="D3498" s="176">
        <f>D3499+0</f>
        <v>0</v>
      </c>
    </row>
    <row r="3499" spans="1:4" s="177" customFormat="1" ht="20.25" x14ac:dyDescent="0.2">
      <c r="A3499" s="175">
        <v>638000</v>
      </c>
      <c r="B3499" s="168" t="s">
        <v>284</v>
      </c>
      <c r="C3499" s="176">
        <f t="shared" ref="C3499" si="687">C3500</f>
        <v>35000</v>
      </c>
      <c r="D3499" s="176">
        <f t="shared" ref="D3499" si="688">D3500</f>
        <v>0</v>
      </c>
    </row>
    <row r="3500" spans="1:4" s="136" customFormat="1" ht="20.25" x14ac:dyDescent="0.2">
      <c r="A3500" s="159">
        <v>638100</v>
      </c>
      <c r="B3500" s="160" t="s">
        <v>285</v>
      </c>
      <c r="C3500" s="152">
        <v>35000</v>
      </c>
      <c r="D3500" s="167">
        <v>0</v>
      </c>
    </row>
    <row r="3501" spans="1:4" s="136" customFormat="1" ht="20.25" x14ac:dyDescent="0.2">
      <c r="A3501" s="181"/>
      <c r="B3501" s="172" t="s">
        <v>294</v>
      </c>
      <c r="C3501" s="178">
        <f>C3458+C3487+C3493+C3498</f>
        <v>11910000</v>
      </c>
      <c r="D3501" s="178">
        <f>D3458+D3487+D3493+D3498</f>
        <v>0</v>
      </c>
    </row>
    <row r="3502" spans="1:4" s="136" customFormat="1" ht="20.25" x14ac:dyDescent="0.2">
      <c r="A3502" s="159"/>
      <c r="B3502" s="160"/>
      <c r="C3502" s="152"/>
      <c r="D3502" s="152"/>
    </row>
    <row r="3503" spans="1:4" s="136" customFormat="1" ht="20.25" x14ac:dyDescent="0.2">
      <c r="A3503" s="157"/>
      <c r="B3503" s="154"/>
      <c r="C3503" s="152"/>
      <c r="D3503" s="152"/>
    </row>
    <row r="3504" spans="1:4" s="136" customFormat="1" ht="20.25" x14ac:dyDescent="0.2">
      <c r="A3504" s="159" t="s">
        <v>749</v>
      </c>
      <c r="B3504" s="168"/>
      <c r="C3504" s="152"/>
      <c r="D3504" s="152"/>
    </row>
    <row r="3505" spans="1:4" s="136" customFormat="1" ht="20.25" x14ac:dyDescent="0.2">
      <c r="A3505" s="159" t="s">
        <v>490</v>
      </c>
      <c r="B3505" s="168"/>
      <c r="C3505" s="152"/>
      <c r="D3505" s="152"/>
    </row>
    <row r="3506" spans="1:4" s="136" customFormat="1" ht="20.25" x14ac:dyDescent="0.2">
      <c r="A3506" s="159" t="s">
        <v>390</v>
      </c>
      <c r="B3506" s="168"/>
      <c r="C3506" s="152"/>
      <c r="D3506" s="152"/>
    </row>
    <row r="3507" spans="1:4" s="136" customFormat="1" ht="20.25" x14ac:dyDescent="0.2">
      <c r="A3507" s="159" t="s">
        <v>293</v>
      </c>
      <c r="B3507" s="168"/>
      <c r="C3507" s="152"/>
      <c r="D3507" s="152"/>
    </row>
    <row r="3508" spans="1:4" s="136" customFormat="1" ht="20.25" x14ac:dyDescent="0.2">
      <c r="A3508" s="159"/>
      <c r="B3508" s="161"/>
      <c r="C3508" s="158"/>
      <c r="D3508" s="158"/>
    </row>
    <row r="3509" spans="1:4" s="136" customFormat="1" ht="20.25" x14ac:dyDescent="0.2">
      <c r="A3509" s="175">
        <v>410000</v>
      </c>
      <c r="B3509" s="163" t="s">
        <v>44</v>
      </c>
      <c r="C3509" s="176">
        <f>C3510+C3515+C3527+C3532+0+C3537</f>
        <v>6129200</v>
      </c>
      <c r="D3509" s="176">
        <f>D3510+D3515+D3527+D3532+0+D3537</f>
        <v>0</v>
      </c>
    </row>
    <row r="3510" spans="1:4" s="136" customFormat="1" ht="20.25" x14ac:dyDescent="0.2">
      <c r="A3510" s="175">
        <v>411000</v>
      </c>
      <c r="B3510" s="163" t="s">
        <v>45</v>
      </c>
      <c r="C3510" s="176">
        <f t="shared" ref="C3510" si="689">SUM(C3511:C3514)</f>
        <v>1863500</v>
      </c>
      <c r="D3510" s="176">
        <f t="shared" ref="D3510" si="690">SUM(D3511:D3514)</f>
        <v>0</v>
      </c>
    </row>
    <row r="3511" spans="1:4" s="136" customFormat="1" ht="20.25" x14ac:dyDescent="0.2">
      <c r="A3511" s="159">
        <v>411100</v>
      </c>
      <c r="B3511" s="160" t="s">
        <v>46</v>
      </c>
      <c r="C3511" s="152">
        <v>1750000</v>
      </c>
      <c r="D3511" s="167">
        <v>0</v>
      </c>
    </row>
    <row r="3512" spans="1:4" s="136" customFormat="1" ht="20.25" x14ac:dyDescent="0.2">
      <c r="A3512" s="159">
        <v>411200</v>
      </c>
      <c r="B3512" s="160" t="s">
        <v>47</v>
      </c>
      <c r="C3512" s="152">
        <v>45000</v>
      </c>
      <c r="D3512" s="167">
        <v>0</v>
      </c>
    </row>
    <row r="3513" spans="1:4" s="136" customFormat="1" ht="40.5" x14ac:dyDescent="0.2">
      <c r="A3513" s="159">
        <v>411300</v>
      </c>
      <c r="B3513" s="160" t="s">
        <v>48</v>
      </c>
      <c r="C3513" s="152">
        <v>54000</v>
      </c>
      <c r="D3513" s="167">
        <v>0</v>
      </c>
    </row>
    <row r="3514" spans="1:4" s="136" customFormat="1" ht="20.25" x14ac:dyDescent="0.2">
      <c r="A3514" s="159">
        <v>411400</v>
      </c>
      <c r="B3514" s="160" t="s">
        <v>49</v>
      </c>
      <c r="C3514" s="152">
        <v>14500</v>
      </c>
      <c r="D3514" s="167">
        <v>0</v>
      </c>
    </row>
    <row r="3515" spans="1:4" s="136" customFormat="1" ht="20.25" x14ac:dyDescent="0.2">
      <c r="A3515" s="175">
        <v>412000</v>
      </c>
      <c r="B3515" s="168" t="s">
        <v>50</v>
      </c>
      <c r="C3515" s="176">
        <f t="shared" ref="C3515" si="691">SUM(C3516:C3526)</f>
        <v>555700</v>
      </c>
      <c r="D3515" s="176">
        <f t="shared" ref="D3515" si="692">SUM(D3516:D3526)</f>
        <v>0</v>
      </c>
    </row>
    <row r="3516" spans="1:4" s="136" customFormat="1" ht="20.25" x14ac:dyDescent="0.2">
      <c r="A3516" s="159">
        <v>412200</v>
      </c>
      <c r="B3516" s="160" t="s">
        <v>52</v>
      </c>
      <c r="C3516" s="152">
        <v>165000</v>
      </c>
      <c r="D3516" s="167">
        <v>0</v>
      </c>
    </row>
    <row r="3517" spans="1:4" s="136" customFormat="1" ht="20.25" x14ac:dyDescent="0.2">
      <c r="A3517" s="159">
        <v>412300</v>
      </c>
      <c r="B3517" s="160" t="s">
        <v>53</v>
      </c>
      <c r="C3517" s="152">
        <v>13700</v>
      </c>
      <c r="D3517" s="167">
        <v>0</v>
      </c>
    </row>
    <row r="3518" spans="1:4" s="136" customFormat="1" ht="20.25" x14ac:dyDescent="0.2">
      <c r="A3518" s="159">
        <v>412500</v>
      </c>
      <c r="B3518" s="160" t="s">
        <v>57</v>
      </c>
      <c r="C3518" s="152">
        <v>10000</v>
      </c>
      <c r="D3518" s="167">
        <v>0</v>
      </c>
    </row>
    <row r="3519" spans="1:4" s="136" customFormat="1" ht="20.25" x14ac:dyDescent="0.2">
      <c r="A3519" s="159">
        <v>412600</v>
      </c>
      <c r="B3519" s="160" t="s">
        <v>58</v>
      </c>
      <c r="C3519" s="152">
        <v>30000</v>
      </c>
      <c r="D3519" s="167">
        <v>0</v>
      </c>
    </row>
    <row r="3520" spans="1:4" s="136" customFormat="1" ht="20.25" x14ac:dyDescent="0.2">
      <c r="A3520" s="159">
        <v>412700</v>
      </c>
      <c r="B3520" s="160" t="s">
        <v>60</v>
      </c>
      <c r="C3520" s="152">
        <v>30000</v>
      </c>
      <c r="D3520" s="167">
        <v>0</v>
      </c>
    </row>
    <row r="3521" spans="1:4" s="136" customFormat="1" ht="20.25" x14ac:dyDescent="0.2">
      <c r="A3521" s="159">
        <v>412900</v>
      </c>
      <c r="B3521" s="169" t="s">
        <v>74</v>
      </c>
      <c r="C3521" s="152">
        <v>2000</v>
      </c>
      <c r="D3521" s="167">
        <v>0</v>
      </c>
    </row>
    <row r="3522" spans="1:4" s="136" customFormat="1" ht="20.25" x14ac:dyDescent="0.2">
      <c r="A3522" s="159">
        <v>412900</v>
      </c>
      <c r="B3522" s="169" t="s">
        <v>75</v>
      </c>
      <c r="C3522" s="152">
        <v>210000</v>
      </c>
      <c r="D3522" s="167">
        <v>0</v>
      </c>
    </row>
    <row r="3523" spans="1:4" s="136" customFormat="1" ht="20.25" x14ac:dyDescent="0.2">
      <c r="A3523" s="159">
        <v>412900</v>
      </c>
      <c r="B3523" s="169" t="s">
        <v>76</v>
      </c>
      <c r="C3523" s="152">
        <v>3999.9999999999995</v>
      </c>
      <c r="D3523" s="167">
        <v>0</v>
      </c>
    </row>
    <row r="3524" spans="1:4" s="136" customFormat="1" ht="20.25" x14ac:dyDescent="0.2">
      <c r="A3524" s="159">
        <v>412900</v>
      </c>
      <c r="B3524" s="169" t="s">
        <v>77</v>
      </c>
      <c r="C3524" s="152">
        <v>2000</v>
      </c>
      <c r="D3524" s="167">
        <v>0</v>
      </c>
    </row>
    <row r="3525" spans="1:4" s="136" customFormat="1" ht="20.25" x14ac:dyDescent="0.2">
      <c r="A3525" s="159">
        <v>412900</v>
      </c>
      <c r="B3525" s="169" t="s">
        <v>78</v>
      </c>
      <c r="C3525" s="152">
        <v>5000</v>
      </c>
      <c r="D3525" s="167">
        <v>0</v>
      </c>
    </row>
    <row r="3526" spans="1:4" s="136" customFormat="1" ht="20.25" x14ac:dyDescent="0.2">
      <c r="A3526" s="159">
        <v>412900</v>
      </c>
      <c r="B3526" s="160" t="s">
        <v>80</v>
      </c>
      <c r="C3526" s="152">
        <v>84000</v>
      </c>
      <c r="D3526" s="167">
        <v>0</v>
      </c>
    </row>
    <row r="3527" spans="1:4" s="183" customFormat="1" ht="20.25" x14ac:dyDescent="0.2">
      <c r="A3527" s="175">
        <v>415000</v>
      </c>
      <c r="B3527" s="168" t="s">
        <v>119</v>
      </c>
      <c r="C3527" s="176">
        <f>SUM(C3528:C3531)</f>
        <v>1200000</v>
      </c>
      <c r="D3527" s="176">
        <f>SUM(D3528:D3531)</f>
        <v>0</v>
      </c>
    </row>
    <row r="3528" spans="1:4" s="136" customFormat="1" ht="20.25" x14ac:dyDescent="0.2">
      <c r="A3528" s="179">
        <v>415200</v>
      </c>
      <c r="B3528" s="160" t="s">
        <v>139</v>
      </c>
      <c r="C3528" s="152">
        <v>700000</v>
      </c>
      <c r="D3528" s="167">
        <v>0</v>
      </c>
    </row>
    <row r="3529" spans="1:4" s="136" customFormat="1" ht="20.25" x14ac:dyDescent="0.2">
      <c r="A3529" s="179">
        <v>415200</v>
      </c>
      <c r="B3529" s="160" t="s">
        <v>745</v>
      </c>
      <c r="C3529" s="152">
        <v>200000</v>
      </c>
      <c r="D3529" s="167">
        <v>0</v>
      </c>
    </row>
    <row r="3530" spans="1:4" s="136" customFormat="1" ht="20.25" x14ac:dyDescent="0.2">
      <c r="A3530" s="179">
        <v>415200</v>
      </c>
      <c r="B3530" s="160" t="s">
        <v>140</v>
      </c>
      <c r="C3530" s="152">
        <v>200000</v>
      </c>
      <c r="D3530" s="167">
        <v>0</v>
      </c>
    </row>
    <row r="3531" spans="1:4" s="136" customFormat="1" ht="20.25" x14ac:dyDescent="0.2">
      <c r="A3531" s="179">
        <v>415200</v>
      </c>
      <c r="B3531" s="160" t="s">
        <v>130</v>
      </c>
      <c r="C3531" s="152">
        <v>100000</v>
      </c>
      <c r="D3531" s="167">
        <v>0</v>
      </c>
    </row>
    <row r="3532" spans="1:4" s="177" customFormat="1" ht="20.25" x14ac:dyDescent="0.2">
      <c r="A3532" s="175">
        <v>416000</v>
      </c>
      <c r="B3532" s="168" t="s">
        <v>167</v>
      </c>
      <c r="C3532" s="176">
        <f>SUM(C3533:C3536)</f>
        <v>2510000</v>
      </c>
      <c r="D3532" s="176">
        <f>SUM(D3533:D3536)</f>
        <v>0</v>
      </c>
    </row>
    <row r="3533" spans="1:4" s="136" customFormat="1" ht="20.25" x14ac:dyDescent="0.2">
      <c r="A3533" s="179">
        <v>416100</v>
      </c>
      <c r="B3533" s="160" t="s">
        <v>171</v>
      </c>
      <c r="C3533" s="152">
        <v>160000</v>
      </c>
      <c r="D3533" s="167">
        <v>0</v>
      </c>
    </row>
    <row r="3534" spans="1:4" s="136" customFormat="1" ht="20.25" x14ac:dyDescent="0.2">
      <c r="A3534" s="179">
        <v>416100</v>
      </c>
      <c r="B3534" s="160" t="s">
        <v>172</v>
      </c>
      <c r="C3534" s="152">
        <v>65000</v>
      </c>
      <c r="D3534" s="167">
        <v>0</v>
      </c>
    </row>
    <row r="3535" spans="1:4" s="136" customFormat="1" ht="20.25" x14ac:dyDescent="0.2">
      <c r="A3535" s="159">
        <v>416100</v>
      </c>
      <c r="B3535" s="160" t="s">
        <v>169</v>
      </c>
      <c r="C3535" s="152">
        <v>2130000</v>
      </c>
      <c r="D3535" s="167">
        <v>0</v>
      </c>
    </row>
    <row r="3536" spans="1:4" s="136" customFormat="1" ht="20.25" x14ac:dyDescent="0.2">
      <c r="A3536" s="159">
        <v>416100</v>
      </c>
      <c r="B3536" s="160" t="s">
        <v>170</v>
      </c>
      <c r="C3536" s="152">
        <v>155000</v>
      </c>
      <c r="D3536" s="167">
        <v>0</v>
      </c>
    </row>
    <row r="3537" spans="1:4" s="177" customFormat="1" ht="20.25" x14ac:dyDescent="0.2">
      <c r="A3537" s="175">
        <v>419000</v>
      </c>
      <c r="B3537" s="168" t="s">
        <v>199</v>
      </c>
      <c r="C3537" s="176">
        <f t="shared" ref="C3537" si="693">C3538</f>
        <v>0</v>
      </c>
      <c r="D3537" s="176">
        <f t="shared" ref="D3537" si="694">D3538</f>
        <v>0</v>
      </c>
    </row>
    <row r="3538" spans="1:4" s="136" customFormat="1" ht="20.25" x14ac:dyDescent="0.2">
      <c r="A3538" s="159">
        <v>419100</v>
      </c>
      <c r="B3538" s="160" t="s">
        <v>199</v>
      </c>
      <c r="C3538" s="152">
        <v>0</v>
      </c>
      <c r="D3538" s="167">
        <v>0</v>
      </c>
    </row>
    <row r="3539" spans="1:4" s="183" customFormat="1" ht="20.25" x14ac:dyDescent="0.2">
      <c r="A3539" s="175">
        <v>480000</v>
      </c>
      <c r="B3539" s="168" t="s">
        <v>200</v>
      </c>
      <c r="C3539" s="176">
        <f t="shared" ref="C3539" si="695">C3540</f>
        <v>10944000</v>
      </c>
      <c r="D3539" s="176">
        <f t="shared" ref="D3539" si="696">D3540</f>
        <v>0</v>
      </c>
    </row>
    <row r="3540" spans="1:4" s="183" customFormat="1" ht="20.25" x14ac:dyDescent="0.2">
      <c r="A3540" s="175">
        <v>488000</v>
      </c>
      <c r="B3540" s="168" t="s">
        <v>31</v>
      </c>
      <c r="C3540" s="176">
        <f>SUM(C3541:C3549)</f>
        <v>10944000</v>
      </c>
      <c r="D3540" s="176">
        <f>SUM(D3541:D3549)</f>
        <v>0</v>
      </c>
    </row>
    <row r="3541" spans="1:4" s="136" customFormat="1" ht="20.25" x14ac:dyDescent="0.2">
      <c r="A3541" s="159">
        <v>488100</v>
      </c>
      <c r="B3541" s="160" t="s">
        <v>756</v>
      </c>
      <c r="C3541" s="152">
        <v>4994000</v>
      </c>
      <c r="D3541" s="167">
        <v>0</v>
      </c>
    </row>
    <row r="3542" spans="1:4" s="136" customFormat="1" ht="20.25" x14ac:dyDescent="0.2">
      <c r="A3542" s="159">
        <v>488100</v>
      </c>
      <c r="B3542" s="160" t="s">
        <v>681</v>
      </c>
      <c r="C3542" s="152">
        <v>650000</v>
      </c>
      <c r="D3542" s="167">
        <v>0</v>
      </c>
    </row>
    <row r="3543" spans="1:4" s="136" customFormat="1" ht="20.25" x14ac:dyDescent="0.2">
      <c r="A3543" s="159">
        <v>488100</v>
      </c>
      <c r="B3543" s="160" t="s">
        <v>664</v>
      </c>
      <c r="C3543" s="152">
        <v>3700000</v>
      </c>
      <c r="D3543" s="167">
        <v>0</v>
      </c>
    </row>
    <row r="3544" spans="1:4" s="136" customFormat="1" ht="20.25" x14ac:dyDescent="0.2">
      <c r="A3544" s="159">
        <v>488100</v>
      </c>
      <c r="B3544" s="160" t="s">
        <v>31</v>
      </c>
      <c r="C3544" s="152">
        <v>0</v>
      </c>
      <c r="D3544" s="167">
        <v>0</v>
      </c>
    </row>
    <row r="3545" spans="1:4" s="136" customFormat="1" ht="20.25" x14ac:dyDescent="0.2">
      <c r="A3545" s="159">
        <v>488100</v>
      </c>
      <c r="B3545" s="160" t="s">
        <v>231</v>
      </c>
      <c r="C3545" s="152">
        <v>600000</v>
      </c>
      <c r="D3545" s="167">
        <v>0</v>
      </c>
    </row>
    <row r="3546" spans="1:4" s="136" customFormat="1" ht="20.25" x14ac:dyDescent="0.2">
      <c r="A3546" s="159">
        <v>488100</v>
      </c>
      <c r="B3546" s="160" t="s">
        <v>232</v>
      </c>
      <c r="C3546" s="152">
        <v>550000</v>
      </c>
      <c r="D3546" s="167">
        <v>0</v>
      </c>
    </row>
    <row r="3547" spans="1:4" s="136" customFormat="1" ht="20.25" x14ac:dyDescent="0.2">
      <c r="A3547" s="159">
        <v>488100</v>
      </c>
      <c r="B3547" s="160" t="s">
        <v>630</v>
      </c>
      <c r="C3547" s="152">
        <v>0</v>
      </c>
      <c r="D3547" s="167">
        <v>0</v>
      </c>
    </row>
    <row r="3548" spans="1:4" s="136" customFormat="1" ht="20.25" x14ac:dyDescent="0.2">
      <c r="A3548" s="179">
        <v>488100</v>
      </c>
      <c r="B3548" s="160" t="s">
        <v>729</v>
      </c>
      <c r="C3548" s="152">
        <v>200000</v>
      </c>
      <c r="D3548" s="167">
        <v>0</v>
      </c>
    </row>
    <row r="3549" spans="1:4" s="136" customFormat="1" ht="20.25" x14ac:dyDescent="0.2">
      <c r="A3549" s="159">
        <v>488100</v>
      </c>
      <c r="B3549" s="160" t="s">
        <v>730</v>
      </c>
      <c r="C3549" s="152">
        <v>250000</v>
      </c>
      <c r="D3549" s="167">
        <v>0</v>
      </c>
    </row>
    <row r="3550" spans="1:4" s="136" customFormat="1" ht="20.25" x14ac:dyDescent="0.2">
      <c r="A3550" s="175">
        <v>510000</v>
      </c>
      <c r="B3550" s="168" t="s">
        <v>243</v>
      </c>
      <c r="C3550" s="176">
        <f t="shared" ref="C3550" si="697">C3551+C3556+C3554</f>
        <v>140000</v>
      </c>
      <c r="D3550" s="176">
        <f>D3551+D3556+D3554</f>
        <v>0</v>
      </c>
    </row>
    <row r="3551" spans="1:4" s="136" customFormat="1" ht="20.25" x14ac:dyDescent="0.2">
      <c r="A3551" s="175">
        <v>511000</v>
      </c>
      <c r="B3551" s="168" t="s">
        <v>244</v>
      </c>
      <c r="C3551" s="176">
        <f t="shared" ref="C3551" si="698">SUM(C3552:C3553)</f>
        <v>110000</v>
      </c>
      <c r="D3551" s="176">
        <f>SUM(D3552:D3553)</f>
        <v>0</v>
      </c>
    </row>
    <row r="3552" spans="1:4" s="136" customFormat="1" ht="20.25" x14ac:dyDescent="0.2">
      <c r="A3552" s="159">
        <v>511300</v>
      </c>
      <c r="B3552" s="160" t="s">
        <v>247</v>
      </c>
      <c r="C3552" s="152">
        <v>10000</v>
      </c>
      <c r="D3552" s="167">
        <v>0</v>
      </c>
    </row>
    <row r="3553" spans="1:4" s="136" customFormat="1" ht="20.25" x14ac:dyDescent="0.2">
      <c r="A3553" s="159">
        <v>511700</v>
      </c>
      <c r="B3553" s="160" t="s">
        <v>250</v>
      </c>
      <c r="C3553" s="152">
        <v>100000</v>
      </c>
      <c r="D3553" s="167">
        <v>0</v>
      </c>
    </row>
    <row r="3554" spans="1:4" s="177" customFormat="1" ht="20.25" x14ac:dyDescent="0.2">
      <c r="A3554" s="175">
        <v>513000</v>
      </c>
      <c r="B3554" s="168" t="s">
        <v>251</v>
      </c>
      <c r="C3554" s="176">
        <f t="shared" ref="C3554" si="699">C3555</f>
        <v>20000</v>
      </c>
      <c r="D3554" s="176">
        <f t="shared" ref="D3554" si="700">D3555</f>
        <v>0</v>
      </c>
    </row>
    <row r="3555" spans="1:4" s="136" customFormat="1" ht="20.25" x14ac:dyDescent="0.2">
      <c r="A3555" s="159">
        <v>513700</v>
      </c>
      <c r="B3555" s="160" t="s">
        <v>254</v>
      </c>
      <c r="C3555" s="152">
        <v>20000</v>
      </c>
      <c r="D3555" s="167">
        <v>0</v>
      </c>
    </row>
    <row r="3556" spans="1:4" s="177" customFormat="1" ht="20.25" x14ac:dyDescent="0.2">
      <c r="A3556" s="175">
        <v>516000</v>
      </c>
      <c r="B3556" s="168" t="s">
        <v>256</v>
      </c>
      <c r="C3556" s="176">
        <f t="shared" ref="C3556" si="701">C3557</f>
        <v>10000</v>
      </c>
      <c r="D3556" s="176">
        <f t="shared" ref="D3556" si="702">D3557</f>
        <v>0</v>
      </c>
    </row>
    <row r="3557" spans="1:4" s="136" customFormat="1" ht="20.25" x14ac:dyDescent="0.2">
      <c r="A3557" s="159">
        <v>516100</v>
      </c>
      <c r="B3557" s="160" t="s">
        <v>256</v>
      </c>
      <c r="C3557" s="152">
        <v>10000</v>
      </c>
      <c r="D3557" s="167">
        <v>0</v>
      </c>
    </row>
    <row r="3558" spans="1:4" s="177" customFormat="1" ht="20.25" x14ac:dyDescent="0.2">
      <c r="A3558" s="175">
        <v>610000</v>
      </c>
      <c r="B3558" s="168" t="s">
        <v>261</v>
      </c>
      <c r="C3558" s="176">
        <f t="shared" ref="C3558:C3559" si="703">C3559</f>
        <v>0</v>
      </c>
      <c r="D3558" s="176">
        <f t="shared" ref="D3558:D3559" si="704">D3559</f>
        <v>0</v>
      </c>
    </row>
    <row r="3559" spans="1:4" s="177" customFormat="1" ht="20.25" x14ac:dyDescent="0.2">
      <c r="A3559" s="175">
        <v>611000</v>
      </c>
      <c r="B3559" s="168" t="s">
        <v>262</v>
      </c>
      <c r="C3559" s="176">
        <f t="shared" si="703"/>
        <v>0</v>
      </c>
      <c r="D3559" s="176">
        <f t="shared" si="704"/>
        <v>0</v>
      </c>
    </row>
    <row r="3560" spans="1:4" s="136" customFormat="1" ht="20.25" x14ac:dyDescent="0.2">
      <c r="A3560" s="159">
        <v>611200</v>
      </c>
      <c r="B3560" s="160" t="s">
        <v>263</v>
      </c>
      <c r="C3560" s="152">
        <v>0</v>
      </c>
      <c r="D3560" s="167">
        <v>0</v>
      </c>
    </row>
    <row r="3561" spans="1:4" s="177" customFormat="1" ht="20.25" x14ac:dyDescent="0.2">
      <c r="A3561" s="175">
        <v>630000</v>
      </c>
      <c r="B3561" s="168" t="s">
        <v>277</v>
      </c>
      <c r="C3561" s="176">
        <f>0+C3562</f>
        <v>53000</v>
      </c>
      <c r="D3561" s="176">
        <f>0+D3562</f>
        <v>0</v>
      </c>
    </row>
    <row r="3562" spans="1:4" s="177" customFormat="1" ht="20.25" x14ac:dyDescent="0.2">
      <c r="A3562" s="175">
        <v>638000</v>
      </c>
      <c r="B3562" s="168" t="s">
        <v>284</v>
      </c>
      <c r="C3562" s="176">
        <f t="shared" ref="C3562" si="705">C3563</f>
        <v>53000</v>
      </c>
      <c r="D3562" s="176">
        <f t="shared" ref="D3562" si="706">D3563</f>
        <v>0</v>
      </c>
    </row>
    <row r="3563" spans="1:4" s="136" customFormat="1" ht="20.25" x14ac:dyDescent="0.2">
      <c r="A3563" s="159">
        <v>638100</v>
      </c>
      <c r="B3563" s="160" t="s">
        <v>285</v>
      </c>
      <c r="C3563" s="152">
        <v>53000</v>
      </c>
      <c r="D3563" s="167">
        <v>0</v>
      </c>
    </row>
    <row r="3564" spans="1:4" s="177" customFormat="1" ht="20.25" x14ac:dyDescent="0.2">
      <c r="A3564" s="180"/>
      <c r="B3564" s="168" t="s">
        <v>753</v>
      </c>
      <c r="C3564" s="176">
        <f>C3509+C3539+C3550+C3561+C3558</f>
        <v>17266200</v>
      </c>
      <c r="D3564" s="176">
        <f>D3509+D3539+D3550+D3561+D3558</f>
        <v>0</v>
      </c>
    </row>
    <row r="3565" spans="1:4" s="136" customFormat="1" ht="20.25" x14ac:dyDescent="0.2">
      <c r="A3565" s="180"/>
      <c r="B3565" s="168"/>
      <c r="C3565" s="152"/>
      <c r="D3565" s="152"/>
    </row>
    <row r="3566" spans="1:4" s="136" customFormat="1" ht="20.25" x14ac:dyDescent="0.2">
      <c r="A3566" s="159" t="s">
        <v>491</v>
      </c>
      <c r="B3566" s="168"/>
      <c r="C3566" s="152"/>
      <c r="D3566" s="152"/>
    </row>
    <row r="3567" spans="1:4" s="136" customFormat="1" ht="20.25" x14ac:dyDescent="0.2">
      <c r="A3567" s="159" t="s">
        <v>490</v>
      </c>
      <c r="B3567" s="168"/>
      <c r="C3567" s="152"/>
      <c r="D3567" s="152"/>
    </row>
    <row r="3568" spans="1:4" s="136" customFormat="1" ht="20.25" x14ac:dyDescent="0.2">
      <c r="A3568" s="159" t="s">
        <v>390</v>
      </c>
      <c r="B3568" s="168"/>
      <c r="C3568" s="152"/>
      <c r="D3568" s="152"/>
    </row>
    <row r="3569" spans="1:4" s="136" customFormat="1" ht="20.25" x14ac:dyDescent="0.2">
      <c r="A3569" s="159" t="s">
        <v>384</v>
      </c>
      <c r="B3569" s="168"/>
      <c r="C3569" s="152"/>
      <c r="D3569" s="152"/>
    </row>
    <row r="3570" spans="1:4" s="136" customFormat="1" ht="20.25" x14ac:dyDescent="0.2">
      <c r="A3570" s="159"/>
      <c r="B3570" s="168"/>
      <c r="C3570" s="152"/>
      <c r="D3570" s="152"/>
    </row>
    <row r="3571" spans="1:4" s="177" customFormat="1" ht="20.25" x14ac:dyDescent="0.2">
      <c r="A3571" s="175">
        <v>410000</v>
      </c>
      <c r="B3571" s="163" t="s">
        <v>44</v>
      </c>
      <c r="C3571" s="176">
        <f>C3572+C3575</f>
        <v>770000</v>
      </c>
      <c r="D3571" s="176">
        <f>D3572+D3575</f>
        <v>0</v>
      </c>
    </row>
    <row r="3572" spans="1:4" s="177" customFormat="1" ht="20.25" x14ac:dyDescent="0.2">
      <c r="A3572" s="175">
        <v>412000</v>
      </c>
      <c r="B3572" s="168" t="s">
        <v>50</v>
      </c>
      <c r="C3572" s="176">
        <f>SUM(C3573:C3574)</f>
        <v>19999.999999999996</v>
      </c>
      <c r="D3572" s="176">
        <f>SUM(D3573:D3574)</f>
        <v>0</v>
      </c>
    </row>
    <row r="3573" spans="1:4" s="136" customFormat="1" ht="20.25" x14ac:dyDescent="0.2">
      <c r="A3573" s="159">
        <v>412700</v>
      </c>
      <c r="B3573" s="160" t="s">
        <v>60</v>
      </c>
      <c r="C3573" s="152">
        <v>3999.9999999999995</v>
      </c>
      <c r="D3573" s="167">
        <v>0</v>
      </c>
    </row>
    <row r="3574" spans="1:4" s="136" customFormat="1" ht="20.25" x14ac:dyDescent="0.2">
      <c r="A3574" s="159">
        <v>412900</v>
      </c>
      <c r="B3574" s="160" t="s">
        <v>75</v>
      </c>
      <c r="C3574" s="152">
        <v>15999.999999999998</v>
      </c>
      <c r="D3574" s="167">
        <v>0</v>
      </c>
    </row>
    <row r="3575" spans="1:4" s="177" customFormat="1" ht="20.25" x14ac:dyDescent="0.2">
      <c r="A3575" s="175">
        <v>416000</v>
      </c>
      <c r="B3575" s="168" t="s">
        <v>167</v>
      </c>
      <c r="C3575" s="176">
        <f t="shared" ref="C3575" si="707">C3576</f>
        <v>750000</v>
      </c>
      <c r="D3575" s="176">
        <f t="shared" ref="D3575" si="708">D3576</f>
        <v>0</v>
      </c>
    </row>
    <row r="3576" spans="1:4" s="136" customFormat="1" ht="20.25" x14ac:dyDescent="0.2">
      <c r="A3576" s="159">
        <v>416100</v>
      </c>
      <c r="B3576" s="160" t="s">
        <v>173</v>
      </c>
      <c r="C3576" s="152">
        <v>750000</v>
      </c>
      <c r="D3576" s="167">
        <v>0</v>
      </c>
    </row>
    <row r="3577" spans="1:4" s="177" customFormat="1" ht="20.25" x14ac:dyDescent="0.2">
      <c r="A3577" s="175"/>
      <c r="B3577" s="168" t="s">
        <v>492</v>
      </c>
      <c r="C3577" s="176">
        <f>C3571</f>
        <v>770000</v>
      </c>
      <c r="D3577" s="176">
        <f>D3571</f>
        <v>0</v>
      </c>
    </row>
    <row r="3578" spans="1:4" s="136" customFormat="1" ht="20.25" x14ac:dyDescent="0.2">
      <c r="A3578" s="181"/>
      <c r="B3578" s="172" t="s">
        <v>294</v>
      </c>
      <c r="C3578" s="178">
        <f>C3564+C3577</f>
        <v>18036200</v>
      </c>
      <c r="D3578" s="178">
        <f>D3564+D3577</f>
        <v>0</v>
      </c>
    </row>
    <row r="3579" spans="1:4" s="136" customFormat="1" ht="20.25" x14ac:dyDescent="0.2">
      <c r="A3579" s="182"/>
      <c r="B3579" s="154"/>
      <c r="C3579" s="158"/>
      <c r="D3579" s="158"/>
    </row>
    <row r="3580" spans="1:4" s="136" customFormat="1" ht="20.25" x14ac:dyDescent="0.2">
      <c r="A3580" s="182"/>
      <c r="B3580" s="154"/>
      <c r="C3580" s="158"/>
      <c r="D3580" s="158"/>
    </row>
    <row r="3581" spans="1:4" s="136" customFormat="1" ht="20.25" x14ac:dyDescent="0.2">
      <c r="A3581" s="159" t="s">
        <v>357</v>
      </c>
      <c r="B3581" s="168"/>
      <c r="C3581" s="158"/>
      <c r="D3581" s="158"/>
    </row>
    <row r="3582" spans="1:4" s="136" customFormat="1" ht="20.25" x14ac:dyDescent="0.2">
      <c r="A3582" s="159" t="s">
        <v>490</v>
      </c>
      <c r="B3582" s="168"/>
      <c r="C3582" s="158"/>
      <c r="D3582" s="158"/>
    </row>
    <row r="3583" spans="1:4" s="136" customFormat="1" ht="20.25" x14ac:dyDescent="0.2">
      <c r="A3583" s="159" t="s">
        <v>406</v>
      </c>
      <c r="B3583" s="168"/>
      <c r="C3583" s="158"/>
      <c r="D3583" s="158"/>
    </row>
    <row r="3584" spans="1:4" s="136" customFormat="1" ht="20.25" x14ac:dyDescent="0.2">
      <c r="A3584" s="159" t="s">
        <v>359</v>
      </c>
      <c r="B3584" s="168"/>
      <c r="C3584" s="158"/>
      <c r="D3584" s="158"/>
    </row>
    <row r="3585" spans="1:4" s="136" customFormat="1" ht="20.25" x14ac:dyDescent="0.2">
      <c r="A3585" s="159"/>
      <c r="B3585" s="161"/>
      <c r="C3585" s="158"/>
      <c r="D3585" s="158"/>
    </row>
    <row r="3586" spans="1:4" s="177" customFormat="1" ht="20.25" x14ac:dyDescent="0.2">
      <c r="A3586" s="175">
        <v>410000</v>
      </c>
      <c r="B3586" s="163" t="s">
        <v>44</v>
      </c>
      <c r="C3586" s="176">
        <f>C3587+C3592+C3604+C3606+C3611+C3608</f>
        <v>58608000</v>
      </c>
      <c r="D3586" s="176">
        <f>D3587+D3592+D3604+D3606+D3611+D3608</f>
        <v>13502400</v>
      </c>
    </row>
    <row r="3587" spans="1:4" s="177" customFormat="1" ht="20.25" x14ac:dyDescent="0.2">
      <c r="A3587" s="175">
        <v>411000</v>
      </c>
      <c r="B3587" s="163" t="s">
        <v>45</v>
      </c>
      <c r="C3587" s="176">
        <f t="shared" ref="C3587" si="709">SUM(C3588:C3591)</f>
        <v>54738000</v>
      </c>
      <c r="D3587" s="176">
        <f>SUM(D3588:D3591)</f>
        <v>3874400</v>
      </c>
    </row>
    <row r="3588" spans="1:4" s="136" customFormat="1" ht="20.25" x14ac:dyDescent="0.2">
      <c r="A3588" s="159">
        <v>411100</v>
      </c>
      <c r="B3588" s="160" t="s">
        <v>46</v>
      </c>
      <c r="C3588" s="152">
        <f>52200000+365800+322200</f>
        <v>52888000</v>
      </c>
      <c r="D3588" s="152">
        <f>1250000+133000+25200+67600+696200+2500+529500+4500+341200+300+7600+48400</f>
        <v>3106000</v>
      </c>
    </row>
    <row r="3589" spans="1:4" s="136" customFormat="1" ht="20.25" x14ac:dyDescent="0.2">
      <c r="A3589" s="159">
        <v>411200</v>
      </c>
      <c r="B3589" s="160" t="s">
        <v>47</v>
      </c>
      <c r="C3589" s="152">
        <v>850000</v>
      </c>
      <c r="D3589" s="152">
        <f>103000+89000+256500+5900+700+7500+29600+84300+2000+20100+11800+1000+1900</f>
        <v>613300</v>
      </c>
    </row>
    <row r="3590" spans="1:4" s="136" customFormat="1" ht="40.5" x14ac:dyDescent="0.2">
      <c r="A3590" s="159">
        <v>411300</v>
      </c>
      <c r="B3590" s="160" t="s">
        <v>48</v>
      </c>
      <c r="C3590" s="152">
        <v>700000</v>
      </c>
      <c r="D3590" s="152">
        <f>22000+1800+2500+1500+5200+10300+6900+500+1200</f>
        <v>51900</v>
      </c>
    </row>
    <row r="3591" spans="1:4" s="136" customFormat="1" ht="20.25" x14ac:dyDescent="0.2">
      <c r="A3591" s="159">
        <v>411400</v>
      </c>
      <c r="B3591" s="160" t="s">
        <v>49</v>
      </c>
      <c r="C3591" s="152">
        <v>300000</v>
      </c>
      <c r="D3591" s="152">
        <f>72600+12800+5000+2000+1200+9600</f>
        <v>103200</v>
      </c>
    </row>
    <row r="3592" spans="1:4" s="177" customFormat="1" ht="20.25" x14ac:dyDescent="0.2">
      <c r="A3592" s="175">
        <v>412000</v>
      </c>
      <c r="B3592" s="168" t="s">
        <v>50</v>
      </c>
      <c r="C3592" s="176">
        <f>SUM(C3593:C3603)</f>
        <v>3870000</v>
      </c>
      <c r="D3592" s="176">
        <f>SUM(D3593:D3603)</f>
        <v>9018900</v>
      </c>
    </row>
    <row r="3593" spans="1:4" s="136" customFormat="1" ht="20.25" x14ac:dyDescent="0.2">
      <c r="A3593" s="179">
        <v>412100</v>
      </c>
      <c r="B3593" s="160" t="s">
        <v>51</v>
      </c>
      <c r="C3593" s="152">
        <v>0</v>
      </c>
      <c r="D3593" s="152">
        <v>146900</v>
      </c>
    </row>
    <row r="3594" spans="1:4" s="136" customFormat="1" ht="20.25" x14ac:dyDescent="0.2">
      <c r="A3594" s="159">
        <v>412200</v>
      </c>
      <c r="B3594" s="160" t="s">
        <v>52</v>
      </c>
      <c r="C3594" s="152">
        <v>950000</v>
      </c>
      <c r="D3594" s="152">
        <v>1445700</v>
      </c>
    </row>
    <row r="3595" spans="1:4" s="136" customFormat="1" ht="20.25" x14ac:dyDescent="0.2">
      <c r="A3595" s="159">
        <v>412300</v>
      </c>
      <c r="B3595" s="160" t="s">
        <v>53</v>
      </c>
      <c r="C3595" s="152">
        <v>30000</v>
      </c>
      <c r="D3595" s="152">
        <v>386600</v>
      </c>
    </row>
    <row r="3596" spans="1:4" s="136" customFormat="1" ht="20.25" x14ac:dyDescent="0.2">
      <c r="A3596" s="159">
        <v>412400</v>
      </c>
      <c r="B3596" s="160" t="s">
        <v>55</v>
      </c>
      <c r="C3596" s="152">
        <v>20000</v>
      </c>
      <c r="D3596" s="152">
        <v>905900</v>
      </c>
    </row>
    <row r="3597" spans="1:4" s="136" customFormat="1" ht="20.25" x14ac:dyDescent="0.2">
      <c r="A3597" s="159">
        <v>412500</v>
      </c>
      <c r="B3597" s="160" t="s">
        <v>57</v>
      </c>
      <c r="C3597" s="152">
        <v>25000</v>
      </c>
      <c r="D3597" s="152">
        <v>487000</v>
      </c>
    </row>
    <row r="3598" spans="1:4" s="136" customFormat="1" ht="20.25" x14ac:dyDescent="0.2">
      <c r="A3598" s="159">
        <v>412600</v>
      </c>
      <c r="B3598" s="160" t="s">
        <v>58</v>
      </c>
      <c r="C3598" s="152">
        <v>10000</v>
      </c>
      <c r="D3598" s="152">
        <v>483600</v>
      </c>
    </row>
    <row r="3599" spans="1:4" s="136" customFormat="1" ht="20.25" x14ac:dyDescent="0.2">
      <c r="A3599" s="159">
        <v>412700</v>
      </c>
      <c r="B3599" s="160" t="s">
        <v>60</v>
      </c>
      <c r="C3599" s="152">
        <v>45000</v>
      </c>
      <c r="D3599" s="152">
        <v>643000</v>
      </c>
    </row>
    <row r="3600" spans="1:4" s="136" customFormat="1" ht="20.25" x14ac:dyDescent="0.2">
      <c r="A3600" s="159">
        <v>412800</v>
      </c>
      <c r="B3600" s="160" t="s">
        <v>73</v>
      </c>
      <c r="C3600" s="152">
        <v>0</v>
      </c>
      <c r="D3600" s="152">
        <v>4200</v>
      </c>
    </row>
    <row r="3601" spans="1:4" s="136" customFormat="1" ht="20.25" x14ac:dyDescent="0.2">
      <c r="A3601" s="159">
        <v>412900</v>
      </c>
      <c r="B3601" s="169" t="s">
        <v>75</v>
      </c>
      <c r="C3601" s="152">
        <v>2700000</v>
      </c>
      <c r="D3601" s="167">
        <v>0</v>
      </c>
    </row>
    <row r="3602" spans="1:4" s="136" customFormat="1" ht="20.25" x14ac:dyDescent="0.2">
      <c r="A3602" s="159">
        <v>412900</v>
      </c>
      <c r="B3602" s="160" t="s">
        <v>78</v>
      </c>
      <c r="C3602" s="152">
        <v>90000</v>
      </c>
      <c r="D3602" s="167">
        <v>0</v>
      </c>
    </row>
    <row r="3603" spans="1:4" s="136" customFormat="1" ht="20.25" x14ac:dyDescent="0.2">
      <c r="A3603" s="159">
        <v>412900</v>
      </c>
      <c r="B3603" s="160" t="s">
        <v>80</v>
      </c>
      <c r="C3603" s="152">
        <v>0</v>
      </c>
      <c r="D3603" s="152">
        <v>4516000</v>
      </c>
    </row>
    <row r="3604" spans="1:4" s="177" customFormat="1" ht="20.25" x14ac:dyDescent="0.2">
      <c r="A3604" s="175">
        <v>413000</v>
      </c>
      <c r="B3604" s="168" t="s">
        <v>97</v>
      </c>
      <c r="C3604" s="176">
        <f t="shared" ref="C3604" si="710">C3605</f>
        <v>0</v>
      </c>
      <c r="D3604" s="176">
        <f t="shared" ref="D3604" si="711">D3605</f>
        <v>200</v>
      </c>
    </row>
    <row r="3605" spans="1:4" s="136" customFormat="1" ht="20.25" x14ac:dyDescent="0.2">
      <c r="A3605" s="159">
        <v>413900</v>
      </c>
      <c r="B3605" s="160" t="s">
        <v>106</v>
      </c>
      <c r="C3605" s="152">
        <v>0</v>
      </c>
      <c r="D3605" s="152">
        <v>200</v>
      </c>
    </row>
    <row r="3606" spans="1:4" s="177" customFormat="1" ht="20.25" x14ac:dyDescent="0.2">
      <c r="A3606" s="175">
        <v>415000</v>
      </c>
      <c r="B3606" s="168" t="s">
        <v>119</v>
      </c>
      <c r="C3606" s="176">
        <f>C3607+0</f>
        <v>0</v>
      </c>
      <c r="D3606" s="176">
        <f>D3607+0</f>
        <v>528500</v>
      </c>
    </row>
    <row r="3607" spans="1:4" s="136" customFormat="1" ht="20.25" x14ac:dyDescent="0.2">
      <c r="A3607" s="159">
        <v>415200</v>
      </c>
      <c r="B3607" s="160" t="s">
        <v>124</v>
      </c>
      <c r="C3607" s="152">
        <v>0</v>
      </c>
      <c r="D3607" s="152">
        <v>528500</v>
      </c>
    </row>
    <row r="3608" spans="1:4" s="177" customFormat="1" ht="40.5" x14ac:dyDescent="0.2">
      <c r="A3608" s="175">
        <v>418000</v>
      </c>
      <c r="B3608" s="168" t="s">
        <v>196</v>
      </c>
      <c r="C3608" s="176">
        <f>C3609+0+C3610</f>
        <v>0</v>
      </c>
      <c r="D3608" s="176">
        <f>D3609+0+D3610</f>
        <v>67400</v>
      </c>
    </row>
    <row r="3609" spans="1:4" s="136" customFormat="1" ht="20.25" x14ac:dyDescent="0.2">
      <c r="A3609" s="179">
        <v>418200</v>
      </c>
      <c r="B3609" s="160" t="s">
        <v>197</v>
      </c>
      <c r="C3609" s="152">
        <v>0</v>
      </c>
      <c r="D3609" s="152">
        <v>30500</v>
      </c>
    </row>
    <row r="3610" spans="1:4" s="136" customFormat="1" ht="20.25" x14ac:dyDescent="0.2">
      <c r="A3610" s="179">
        <v>418400</v>
      </c>
      <c r="B3610" s="160" t="s">
        <v>198</v>
      </c>
      <c r="C3610" s="152">
        <v>0</v>
      </c>
      <c r="D3610" s="152">
        <v>36900</v>
      </c>
    </row>
    <row r="3611" spans="1:4" s="177" customFormat="1" ht="20.25" x14ac:dyDescent="0.2">
      <c r="A3611" s="175">
        <v>419000</v>
      </c>
      <c r="B3611" s="168" t="s">
        <v>199</v>
      </c>
      <c r="C3611" s="176">
        <f t="shared" ref="C3611" si="712">C3612</f>
        <v>0</v>
      </c>
      <c r="D3611" s="176">
        <f t="shared" ref="D3611" si="713">D3612</f>
        <v>13000</v>
      </c>
    </row>
    <row r="3612" spans="1:4" s="136" customFormat="1" ht="20.25" x14ac:dyDescent="0.2">
      <c r="A3612" s="159">
        <v>419100</v>
      </c>
      <c r="B3612" s="160" t="s">
        <v>199</v>
      </c>
      <c r="C3612" s="152">
        <v>0</v>
      </c>
      <c r="D3612" s="152">
        <v>13000</v>
      </c>
    </row>
    <row r="3613" spans="1:4" s="177" customFormat="1" ht="20.25" x14ac:dyDescent="0.2">
      <c r="A3613" s="175">
        <v>480000</v>
      </c>
      <c r="B3613" s="168" t="s">
        <v>200</v>
      </c>
      <c r="C3613" s="176">
        <f t="shared" ref="C3613:C3614" si="714">C3614</f>
        <v>0</v>
      </c>
      <c r="D3613" s="176">
        <f t="shared" ref="D3613:D3614" si="715">D3614</f>
        <v>25000</v>
      </c>
    </row>
    <row r="3614" spans="1:4" s="177" customFormat="1" ht="20.25" x14ac:dyDescent="0.2">
      <c r="A3614" s="175">
        <v>488000</v>
      </c>
      <c r="B3614" s="168" t="s">
        <v>31</v>
      </c>
      <c r="C3614" s="176">
        <f t="shared" si="714"/>
        <v>0</v>
      </c>
      <c r="D3614" s="176">
        <f t="shared" si="715"/>
        <v>25000</v>
      </c>
    </row>
    <row r="3615" spans="1:4" s="136" customFormat="1" ht="20.25" x14ac:dyDescent="0.2">
      <c r="A3615" s="179">
        <v>488100</v>
      </c>
      <c r="B3615" s="191" t="s">
        <v>31</v>
      </c>
      <c r="C3615" s="152">
        <v>0</v>
      </c>
      <c r="D3615" s="152">
        <v>25000</v>
      </c>
    </row>
    <row r="3616" spans="1:4" s="177" customFormat="1" ht="20.25" x14ac:dyDescent="0.2">
      <c r="A3616" s="175">
        <v>510000</v>
      </c>
      <c r="B3616" s="168" t="s">
        <v>243</v>
      </c>
      <c r="C3616" s="176">
        <f>C3617+C3623+0+0+0</f>
        <v>0</v>
      </c>
      <c r="D3616" s="176">
        <f>D3617+D3623+0+0+0</f>
        <v>1968800</v>
      </c>
    </row>
    <row r="3617" spans="1:4" s="177" customFormat="1" ht="20.25" x14ac:dyDescent="0.2">
      <c r="A3617" s="175">
        <v>511000</v>
      </c>
      <c r="B3617" s="168" t="s">
        <v>244</v>
      </c>
      <c r="C3617" s="176">
        <f>SUM(C3618:C3622)</f>
        <v>0</v>
      </c>
      <c r="D3617" s="176">
        <f>SUM(D3618:D3622)</f>
        <v>1807500</v>
      </c>
    </row>
    <row r="3618" spans="1:4" s="136" customFormat="1" ht="20.25" x14ac:dyDescent="0.2">
      <c r="A3618" s="159">
        <v>511100</v>
      </c>
      <c r="B3618" s="160" t="s">
        <v>245</v>
      </c>
      <c r="C3618" s="152">
        <v>0</v>
      </c>
      <c r="D3618" s="152">
        <f>50000+3000+15000</f>
        <v>68000</v>
      </c>
    </row>
    <row r="3619" spans="1:4" s="136" customFormat="1" ht="20.25" x14ac:dyDescent="0.2">
      <c r="A3619" s="159">
        <v>511200</v>
      </c>
      <c r="B3619" s="160" t="s">
        <v>246</v>
      </c>
      <c r="C3619" s="152">
        <v>0</v>
      </c>
      <c r="D3619" s="152">
        <f>20000+4000+42000</f>
        <v>66000</v>
      </c>
    </row>
    <row r="3620" spans="1:4" s="136" customFormat="1" ht="20.25" x14ac:dyDescent="0.2">
      <c r="A3620" s="159">
        <v>511300</v>
      </c>
      <c r="B3620" s="160" t="s">
        <v>247</v>
      </c>
      <c r="C3620" s="152">
        <v>0</v>
      </c>
      <c r="D3620" s="152">
        <f>145000+104400+1500+1400+2600+100+20000+2400+41100+325900+44900+56200+23000+13700+101000+318900+200000+45500+81000+3000+5000+6500+7200+10000+61700+17000+12000+1000+3500+2500</f>
        <v>1658000</v>
      </c>
    </row>
    <row r="3621" spans="1:4" s="136" customFormat="1" ht="20.25" x14ac:dyDescent="0.2">
      <c r="A3621" s="159">
        <v>511400</v>
      </c>
      <c r="B3621" s="160" t="s">
        <v>248</v>
      </c>
      <c r="C3621" s="152">
        <v>0</v>
      </c>
      <c r="D3621" s="152">
        <v>15000</v>
      </c>
    </row>
    <row r="3622" spans="1:4" s="136" customFormat="1" ht="20.25" x14ac:dyDescent="0.2">
      <c r="A3622" s="159">
        <v>511700</v>
      </c>
      <c r="B3622" s="160" t="s">
        <v>250</v>
      </c>
      <c r="C3622" s="152">
        <v>0</v>
      </c>
      <c r="D3622" s="152">
        <v>500</v>
      </c>
    </row>
    <row r="3623" spans="1:4" s="136" customFormat="1" ht="20.25" x14ac:dyDescent="0.2">
      <c r="A3623" s="175">
        <v>516000</v>
      </c>
      <c r="B3623" s="168" t="s">
        <v>256</v>
      </c>
      <c r="C3623" s="176">
        <f t="shared" ref="C3623" si="716">+C3624</f>
        <v>0</v>
      </c>
      <c r="D3623" s="176">
        <f t="shared" ref="D3623" si="717">+D3624</f>
        <v>161300</v>
      </c>
    </row>
    <row r="3624" spans="1:4" s="136" customFormat="1" ht="20.25" x14ac:dyDescent="0.2">
      <c r="A3624" s="159">
        <v>516100</v>
      </c>
      <c r="B3624" s="160" t="s">
        <v>256</v>
      </c>
      <c r="C3624" s="152">
        <v>0</v>
      </c>
      <c r="D3624" s="152">
        <f>85000+6000+3000+1000+6000+20000+14200+15400+10700</f>
        <v>161300</v>
      </c>
    </row>
    <row r="3625" spans="1:4" s="133" customFormat="1" ht="20.25" x14ac:dyDescent="0.2">
      <c r="A3625" s="175">
        <v>630000</v>
      </c>
      <c r="B3625" s="168" t="s">
        <v>277</v>
      </c>
      <c r="C3625" s="158">
        <f t="shared" ref="C3625" si="718">C3630+C3626</f>
        <v>960000</v>
      </c>
      <c r="D3625" s="158">
        <f>D3630+D3626</f>
        <v>602100</v>
      </c>
    </row>
    <row r="3626" spans="1:4" s="133" customFormat="1" ht="20.25" x14ac:dyDescent="0.2">
      <c r="A3626" s="175">
        <v>631000</v>
      </c>
      <c r="B3626" s="168" t="s">
        <v>278</v>
      </c>
      <c r="C3626" s="158">
        <f t="shared" ref="C3626" si="719">SUM(C3627:C3629)</f>
        <v>0</v>
      </c>
      <c r="D3626" s="158">
        <f t="shared" ref="D3626" si="720">SUM(D3627:D3629)</f>
        <v>473900</v>
      </c>
    </row>
    <row r="3627" spans="1:4" s="136" customFormat="1" ht="20.25" x14ac:dyDescent="0.2">
      <c r="A3627" s="179">
        <v>631100</v>
      </c>
      <c r="B3627" s="160" t="s">
        <v>279</v>
      </c>
      <c r="C3627" s="152">
        <v>0</v>
      </c>
      <c r="D3627" s="152">
        <v>409500</v>
      </c>
    </row>
    <row r="3628" spans="1:4" s="136" customFormat="1" ht="20.25" x14ac:dyDescent="0.2">
      <c r="A3628" s="179">
        <v>631300</v>
      </c>
      <c r="B3628" s="160" t="s">
        <v>622</v>
      </c>
      <c r="C3628" s="152">
        <v>0</v>
      </c>
      <c r="D3628" s="152">
        <v>1400</v>
      </c>
    </row>
    <row r="3629" spans="1:4" s="136" customFormat="1" ht="20.25" x14ac:dyDescent="0.2">
      <c r="A3629" s="179">
        <v>631900</v>
      </c>
      <c r="B3629" s="160" t="s">
        <v>283</v>
      </c>
      <c r="C3629" s="152">
        <v>0</v>
      </c>
      <c r="D3629" s="152">
        <v>63000</v>
      </c>
    </row>
    <row r="3630" spans="1:4" s="133" customFormat="1" ht="20.25" x14ac:dyDescent="0.2">
      <c r="A3630" s="175">
        <v>638000</v>
      </c>
      <c r="B3630" s="168" t="s">
        <v>284</v>
      </c>
      <c r="C3630" s="158">
        <f t="shared" ref="C3630" si="721">C3631</f>
        <v>960000</v>
      </c>
      <c r="D3630" s="158">
        <f t="shared" ref="D3630" si="722">D3631</f>
        <v>128200</v>
      </c>
    </row>
    <row r="3631" spans="1:4" s="136" customFormat="1" ht="20.25" x14ac:dyDescent="0.2">
      <c r="A3631" s="159">
        <v>638100</v>
      </c>
      <c r="B3631" s="160" t="s">
        <v>285</v>
      </c>
      <c r="C3631" s="152">
        <v>960000</v>
      </c>
      <c r="D3631" s="152">
        <f>68000+12200+40000+8000</f>
        <v>128200</v>
      </c>
    </row>
    <row r="3632" spans="1:4" s="200" customFormat="1" ht="20.25" x14ac:dyDescent="0.2">
      <c r="A3632" s="186"/>
      <c r="B3632" s="187" t="s">
        <v>294</v>
      </c>
      <c r="C3632" s="188">
        <f>C3586+C3625+C3616+0+C3613</f>
        <v>59568000</v>
      </c>
      <c r="D3632" s="188">
        <f>D3586+D3625+D3616+0+D3613</f>
        <v>16098300</v>
      </c>
    </row>
    <row r="3633" spans="1:4" s="136" customFormat="1" ht="20.25" x14ac:dyDescent="0.2">
      <c r="A3633" s="146"/>
      <c r="B3633" s="154"/>
      <c r="C3633" s="158"/>
      <c r="D3633" s="158"/>
    </row>
    <row r="3634" spans="1:4" s="136" customFormat="1" ht="20.25" x14ac:dyDescent="0.2">
      <c r="A3634" s="146"/>
      <c r="B3634" s="154"/>
      <c r="C3634" s="158"/>
      <c r="D3634" s="158"/>
    </row>
    <row r="3635" spans="1:4" s="136" customFormat="1" ht="20.25" x14ac:dyDescent="0.2">
      <c r="A3635" s="159" t="s">
        <v>358</v>
      </c>
      <c r="B3635" s="168"/>
      <c r="C3635" s="158"/>
      <c r="D3635" s="158"/>
    </row>
    <row r="3636" spans="1:4" s="136" customFormat="1" ht="20.25" x14ac:dyDescent="0.2">
      <c r="A3636" s="159" t="s">
        <v>490</v>
      </c>
      <c r="B3636" s="168"/>
      <c r="C3636" s="158"/>
      <c r="D3636" s="158"/>
    </row>
    <row r="3637" spans="1:4" s="136" customFormat="1" ht="20.25" x14ac:dyDescent="0.2">
      <c r="A3637" s="159" t="s">
        <v>408</v>
      </c>
      <c r="B3637" s="168"/>
      <c r="C3637" s="158"/>
      <c r="D3637" s="158"/>
    </row>
    <row r="3638" spans="1:4" s="136" customFormat="1" ht="20.25" x14ac:dyDescent="0.2">
      <c r="A3638" s="159" t="s">
        <v>751</v>
      </c>
      <c r="B3638" s="168"/>
      <c r="C3638" s="158"/>
      <c r="D3638" s="158"/>
    </row>
    <row r="3639" spans="1:4" s="136" customFormat="1" ht="20.25" x14ac:dyDescent="0.2">
      <c r="A3639" s="159"/>
      <c r="B3639" s="161"/>
      <c r="C3639" s="158"/>
      <c r="D3639" s="158"/>
    </row>
    <row r="3640" spans="1:4" s="177" customFormat="1" ht="20.25" x14ac:dyDescent="0.2">
      <c r="A3640" s="175">
        <v>410000</v>
      </c>
      <c r="B3640" s="163" t="s">
        <v>44</v>
      </c>
      <c r="C3640" s="176">
        <f>C3641+C3646+C3665+C3661+C3659+C3663</f>
        <v>41985500</v>
      </c>
      <c r="D3640" s="176">
        <f>D3641+D3646+D3665+D3661+D3659+D3663</f>
        <v>10964400</v>
      </c>
    </row>
    <row r="3641" spans="1:4" s="177" customFormat="1" ht="20.25" x14ac:dyDescent="0.2">
      <c r="A3641" s="175">
        <v>411000</v>
      </c>
      <c r="B3641" s="163" t="s">
        <v>45</v>
      </c>
      <c r="C3641" s="176">
        <f t="shared" ref="C3641" si="723">SUM(C3642:C3645)</f>
        <v>38601500</v>
      </c>
      <c r="D3641" s="176">
        <f>SUM(D3642:D3645)</f>
        <v>2677200</v>
      </c>
    </row>
    <row r="3642" spans="1:4" s="136" customFormat="1" ht="20.25" x14ac:dyDescent="0.2">
      <c r="A3642" s="159">
        <v>411100</v>
      </c>
      <c r="B3642" s="160" t="s">
        <v>46</v>
      </c>
      <c r="C3642" s="152">
        <f>37060000+318800+125700</f>
        <v>37504500</v>
      </c>
      <c r="D3642" s="152">
        <v>505000</v>
      </c>
    </row>
    <row r="3643" spans="1:4" s="136" customFormat="1" ht="20.25" x14ac:dyDescent="0.2">
      <c r="A3643" s="159">
        <v>411200</v>
      </c>
      <c r="B3643" s="160" t="s">
        <v>47</v>
      </c>
      <c r="C3643" s="152">
        <v>750000</v>
      </c>
      <c r="D3643" s="152">
        <v>1848200</v>
      </c>
    </row>
    <row r="3644" spans="1:4" s="136" customFormat="1" ht="40.5" x14ac:dyDescent="0.2">
      <c r="A3644" s="159">
        <v>411300</v>
      </c>
      <c r="B3644" s="160" t="s">
        <v>48</v>
      </c>
      <c r="C3644" s="152">
        <v>247000</v>
      </c>
      <c r="D3644" s="167">
        <v>0</v>
      </c>
    </row>
    <row r="3645" spans="1:4" s="136" customFormat="1" ht="20.25" x14ac:dyDescent="0.2">
      <c r="A3645" s="159">
        <v>411400</v>
      </c>
      <c r="B3645" s="160" t="s">
        <v>49</v>
      </c>
      <c r="C3645" s="152">
        <v>100000</v>
      </c>
      <c r="D3645" s="152">
        <v>324000</v>
      </c>
    </row>
    <row r="3646" spans="1:4" s="177" customFormat="1" ht="20.25" x14ac:dyDescent="0.2">
      <c r="A3646" s="175">
        <v>412000</v>
      </c>
      <c r="B3646" s="168" t="s">
        <v>50</v>
      </c>
      <c r="C3646" s="176">
        <f>SUM(C3647:C3658)</f>
        <v>3384000</v>
      </c>
      <c r="D3646" s="176">
        <f>SUM(D3647:D3658)</f>
        <v>8030400</v>
      </c>
    </row>
    <row r="3647" spans="1:4" s="136" customFormat="1" ht="20.25" x14ac:dyDescent="0.2">
      <c r="A3647" s="179">
        <v>412100</v>
      </c>
      <c r="B3647" s="160" t="s">
        <v>51</v>
      </c>
      <c r="C3647" s="152">
        <v>25000</v>
      </c>
      <c r="D3647" s="152">
        <v>194000</v>
      </c>
    </row>
    <row r="3648" spans="1:4" s="136" customFormat="1" ht="20.25" x14ac:dyDescent="0.2">
      <c r="A3648" s="159">
        <v>412200</v>
      </c>
      <c r="B3648" s="160" t="s">
        <v>52</v>
      </c>
      <c r="C3648" s="152">
        <v>410000</v>
      </c>
      <c r="D3648" s="152">
        <v>1903300</v>
      </c>
    </row>
    <row r="3649" spans="1:4" s="136" customFormat="1" ht="20.25" x14ac:dyDescent="0.2">
      <c r="A3649" s="159">
        <v>412300</v>
      </c>
      <c r="B3649" s="160" t="s">
        <v>53</v>
      </c>
      <c r="C3649" s="152">
        <v>24000</v>
      </c>
      <c r="D3649" s="152">
        <v>436300</v>
      </c>
    </row>
    <row r="3650" spans="1:4" s="136" customFormat="1" ht="20.25" x14ac:dyDescent="0.2">
      <c r="A3650" s="159">
        <v>412400</v>
      </c>
      <c r="B3650" s="160" t="s">
        <v>55</v>
      </c>
      <c r="C3650" s="152">
        <v>3000</v>
      </c>
      <c r="D3650" s="152">
        <v>257100</v>
      </c>
    </row>
    <row r="3651" spans="1:4" s="136" customFormat="1" ht="20.25" x14ac:dyDescent="0.2">
      <c r="A3651" s="159">
        <v>412500</v>
      </c>
      <c r="B3651" s="160" t="s">
        <v>57</v>
      </c>
      <c r="C3651" s="152">
        <v>20000</v>
      </c>
      <c r="D3651" s="152">
        <v>555700</v>
      </c>
    </row>
    <row r="3652" spans="1:4" s="136" customFormat="1" ht="20.25" x14ac:dyDescent="0.2">
      <c r="A3652" s="159">
        <v>412600</v>
      </c>
      <c r="B3652" s="160" t="s">
        <v>58</v>
      </c>
      <c r="C3652" s="152">
        <v>25000</v>
      </c>
      <c r="D3652" s="152">
        <v>847900</v>
      </c>
    </row>
    <row r="3653" spans="1:4" s="136" customFormat="1" ht="20.25" x14ac:dyDescent="0.2">
      <c r="A3653" s="159">
        <v>412700</v>
      </c>
      <c r="B3653" s="160" t="s">
        <v>60</v>
      </c>
      <c r="C3653" s="152">
        <v>60000</v>
      </c>
      <c r="D3653" s="152">
        <v>1116700</v>
      </c>
    </row>
    <row r="3654" spans="1:4" s="136" customFormat="1" ht="20.25" x14ac:dyDescent="0.2">
      <c r="A3654" s="159">
        <v>412800</v>
      </c>
      <c r="B3654" s="160" t="s">
        <v>73</v>
      </c>
      <c r="C3654" s="152">
        <v>0</v>
      </c>
      <c r="D3654" s="152">
        <v>3000</v>
      </c>
    </row>
    <row r="3655" spans="1:4" s="136" customFormat="1" ht="20.25" x14ac:dyDescent="0.2">
      <c r="A3655" s="159">
        <v>412900</v>
      </c>
      <c r="B3655" s="169" t="s">
        <v>75</v>
      </c>
      <c r="C3655" s="152">
        <v>2750000</v>
      </c>
      <c r="D3655" s="167">
        <v>0</v>
      </c>
    </row>
    <row r="3656" spans="1:4" s="136" customFormat="1" ht="20.25" x14ac:dyDescent="0.2">
      <c r="A3656" s="159">
        <v>412900</v>
      </c>
      <c r="B3656" s="169" t="s">
        <v>77</v>
      </c>
      <c r="C3656" s="152">
        <v>12000</v>
      </c>
      <c r="D3656" s="167">
        <v>0</v>
      </c>
    </row>
    <row r="3657" spans="1:4" s="136" customFormat="1" ht="20.25" x14ac:dyDescent="0.2">
      <c r="A3657" s="159">
        <v>412900</v>
      </c>
      <c r="B3657" s="169" t="s">
        <v>78</v>
      </c>
      <c r="C3657" s="152">
        <v>55000</v>
      </c>
      <c r="D3657" s="167">
        <v>0</v>
      </c>
    </row>
    <row r="3658" spans="1:4" s="136" customFormat="1" ht="20.25" x14ac:dyDescent="0.2">
      <c r="A3658" s="159">
        <v>412900</v>
      </c>
      <c r="B3658" s="169" t="s">
        <v>80</v>
      </c>
      <c r="C3658" s="152">
        <v>0</v>
      </c>
      <c r="D3658" s="152">
        <v>2716400</v>
      </c>
    </row>
    <row r="3659" spans="1:4" s="177" customFormat="1" ht="20.25" x14ac:dyDescent="0.2">
      <c r="A3659" s="175">
        <v>413000</v>
      </c>
      <c r="B3659" s="168" t="s">
        <v>97</v>
      </c>
      <c r="C3659" s="176">
        <f>C3660+0</f>
        <v>0</v>
      </c>
      <c r="D3659" s="176">
        <f>D3660+0</f>
        <v>6000</v>
      </c>
    </row>
    <row r="3660" spans="1:4" s="136" customFormat="1" ht="20.25" x14ac:dyDescent="0.2">
      <c r="A3660" s="159">
        <v>413900</v>
      </c>
      <c r="B3660" s="160" t="s">
        <v>106</v>
      </c>
      <c r="C3660" s="152">
        <v>0</v>
      </c>
      <c r="D3660" s="152">
        <v>6000</v>
      </c>
    </row>
    <row r="3661" spans="1:4" s="177" customFormat="1" ht="20.25" x14ac:dyDescent="0.2">
      <c r="A3661" s="175">
        <v>415000</v>
      </c>
      <c r="B3661" s="168" t="s">
        <v>119</v>
      </c>
      <c r="C3661" s="176">
        <f t="shared" ref="C3661" si="724">C3662</f>
        <v>0</v>
      </c>
      <c r="D3661" s="176">
        <f t="shared" ref="D3661" si="725">D3662</f>
        <v>204300</v>
      </c>
    </row>
    <row r="3662" spans="1:4" s="136" customFormat="1" ht="20.25" x14ac:dyDescent="0.2">
      <c r="A3662" s="159">
        <v>415200</v>
      </c>
      <c r="B3662" s="160" t="s">
        <v>124</v>
      </c>
      <c r="C3662" s="152">
        <v>0</v>
      </c>
      <c r="D3662" s="152">
        <v>204300</v>
      </c>
    </row>
    <row r="3663" spans="1:4" s="177" customFormat="1" ht="40.5" x14ac:dyDescent="0.2">
      <c r="A3663" s="175">
        <v>418000</v>
      </c>
      <c r="B3663" s="168" t="s">
        <v>196</v>
      </c>
      <c r="C3663" s="176">
        <f t="shared" ref="C3663" si="726">C3664</f>
        <v>0</v>
      </c>
      <c r="D3663" s="176">
        <f>+D3664</f>
        <v>7000</v>
      </c>
    </row>
    <row r="3664" spans="1:4" s="136" customFormat="1" ht="20.25" x14ac:dyDescent="0.2">
      <c r="A3664" s="179">
        <v>418400</v>
      </c>
      <c r="B3664" s="160" t="s">
        <v>198</v>
      </c>
      <c r="C3664" s="152">
        <v>0</v>
      </c>
      <c r="D3664" s="152">
        <v>7000</v>
      </c>
    </row>
    <row r="3665" spans="1:4" s="177" customFormat="1" ht="20.25" x14ac:dyDescent="0.2">
      <c r="A3665" s="175">
        <v>419000</v>
      </c>
      <c r="B3665" s="168" t="s">
        <v>199</v>
      </c>
      <c r="C3665" s="176">
        <f t="shared" ref="C3665" si="727">C3666</f>
        <v>0</v>
      </c>
      <c r="D3665" s="176">
        <f t="shared" ref="D3665" si="728">D3666</f>
        <v>39500</v>
      </c>
    </row>
    <row r="3666" spans="1:4" s="136" customFormat="1" ht="20.25" x14ac:dyDescent="0.2">
      <c r="A3666" s="159">
        <v>419100</v>
      </c>
      <c r="B3666" s="160" t="s">
        <v>199</v>
      </c>
      <c r="C3666" s="152">
        <v>0</v>
      </c>
      <c r="D3666" s="152">
        <v>39500</v>
      </c>
    </row>
    <row r="3667" spans="1:4" s="177" customFormat="1" ht="20.25" x14ac:dyDescent="0.2">
      <c r="A3667" s="175">
        <v>480000</v>
      </c>
      <c r="B3667" s="168" t="s">
        <v>200</v>
      </c>
      <c r="C3667" s="176">
        <f t="shared" ref="C3667:C3668" si="729">C3668</f>
        <v>1430000</v>
      </c>
      <c r="D3667" s="176">
        <f t="shared" ref="D3667:D3668" si="730">D3668</f>
        <v>0</v>
      </c>
    </row>
    <row r="3668" spans="1:4" s="177" customFormat="1" ht="20.25" x14ac:dyDescent="0.2">
      <c r="A3668" s="175">
        <v>488000</v>
      </c>
      <c r="B3668" s="168" t="s">
        <v>31</v>
      </c>
      <c r="C3668" s="176">
        <f t="shared" si="729"/>
        <v>1430000</v>
      </c>
      <c r="D3668" s="176">
        <f t="shared" si="730"/>
        <v>0</v>
      </c>
    </row>
    <row r="3669" spans="1:4" s="136" customFormat="1" ht="20.25" x14ac:dyDescent="0.2">
      <c r="A3669" s="159">
        <v>488100</v>
      </c>
      <c r="B3669" s="160" t="s">
        <v>229</v>
      </c>
      <c r="C3669" s="152">
        <v>1430000</v>
      </c>
      <c r="D3669" s="167">
        <v>0</v>
      </c>
    </row>
    <row r="3670" spans="1:4" s="177" customFormat="1" ht="20.25" x14ac:dyDescent="0.2">
      <c r="A3670" s="175">
        <v>510000</v>
      </c>
      <c r="B3670" s="168" t="s">
        <v>243</v>
      </c>
      <c r="C3670" s="176">
        <f>C3671+C3679+0+C3677</f>
        <v>0</v>
      </c>
      <c r="D3670" s="176">
        <f>D3671+D3679+0+D3677</f>
        <v>2655400</v>
      </c>
    </row>
    <row r="3671" spans="1:4" s="177" customFormat="1" ht="20.25" x14ac:dyDescent="0.2">
      <c r="A3671" s="175">
        <v>511000</v>
      </c>
      <c r="B3671" s="168" t="s">
        <v>244</v>
      </c>
      <c r="C3671" s="176">
        <f t="shared" ref="C3671" si="731">SUM(C3672:C3676)</f>
        <v>0</v>
      </c>
      <c r="D3671" s="176">
        <f t="shared" ref="D3671" si="732">SUM(D3672:D3676)</f>
        <v>2246700</v>
      </c>
    </row>
    <row r="3672" spans="1:4" s="136" customFormat="1" ht="20.25" x14ac:dyDescent="0.2">
      <c r="A3672" s="159">
        <v>511100</v>
      </c>
      <c r="B3672" s="160" t="s">
        <v>245</v>
      </c>
      <c r="C3672" s="152">
        <v>0</v>
      </c>
      <c r="D3672" s="152">
        <v>101700</v>
      </c>
    </row>
    <row r="3673" spans="1:4" s="136" customFormat="1" ht="20.25" x14ac:dyDescent="0.2">
      <c r="A3673" s="159">
        <v>511200</v>
      </c>
      <c r="B3673" s="160" t="s">
        <v>246</v>
      </c>
      <c r="C3673" s="152">
        <v>0</v>
      </c>
      <c r="D3673" s="152">
        <v>261200</v>
      </c>
    </row>
    <row r="3674" spans="1:4" s="136" customFormat="1" ht="20.25" x14ac:dyDescent="0.2">
      <c r="A3674" s="159">
        <v>511300</v>
      </c>
      <c r="B3674" s="160" t="s">
        <v>247</v>
      </c>
      <c r="C3674" s="152">
        <v>0</v>
      </c>
      <c r="D3674" s="152">
        <v>1877800</v>
      </c>
    </row>
    <row r="3675" spans="1:4" s="136" customFormat="1" ht="20.25" x14ac:dyDescent="0.2">
      <c r="A3675" s="159">
        <v>511500</v>
      </c>
      <c r="B3675" s="160" t="s">
        <v>249</v>
      </c>
      <c r="C3675" s="152">
        <v>0</v>
      </c>
      <c r="D3675" s="152">
        <v>1000</v>
      </c>
    </row>
    <row r="3676" spans="1:4" s="136" customFormat="1" ht="20.25" x14ac:dyDescent="0.2">
      <c r="A3676" s="159">
        <v>511700</v>
      </c>
      <c r="B3676" s="160" t="s">
        <v>250</v>
      </c>
      <c r="C3676" s="152">
        <v>0</v>
      </c>
      <c r="D3676" s="152">
        <v>5000</v>
      </c>
    </row>
    <row r="3677" spans="1:4" s="177" customFormat="1" ht="20.25" x14ac:dyDescent="0.2">
      <c r="A3677" s="175">
        <v>513000</v>
      </c>
      <c r="B3677" s="201" t="s">
        <v>251</v>
      </c>
      <c r="C3677" s="176">
        <f t="shared" ref="C3677" si="733">C3678</f>
        <v>0</v>
      </c>
      <c r="D3677" s="176">
        <f t="shared" ref="D3677" si="734">D3678</f>
        <v>80000</v>
      </c>
    </row>
    <row r="3678" spans="1:4" s="136" customFormat="1" ht="20.25" x14ac:dyDescent="0.2">
      <c r="A3678" s="179">
        <v>513100</v>
      </c>
      <c r="B3678" s="166" t="s">
        <v>646</v>
      </c>
      <c r="C3678" s="152">
        <v>0</v>
      </c>
      <c r="D3678" s="152">
        <v>80000</v>
      </c>
    </row>
    <row r="3679" spans="1:4" s="177" customFormat="1" ht="20.25" x14ac:dyDescent="0.2">
      <c r="A3679" s="175">
        <v>516000</v>
      </c>
      <c r="B3679" s="168" t="s">
        <v>256</v>
      </c>
      <c r="C3679" s="176">
        <f t="shared" ref="C3679" si="735">C3680</f>
        <v>0</v>
      </c>
      <c r="D3679" s="176">
        <f t="shared" ref="D3679" si="736">D3680</f>
        <v>328700</v>
      </c>
    </row>
    <row r="3680" spans="1:4" s="136" customFormat="1" ht="20.25" x14ac:dyDescent="0.2">
      <c r="A3680" s="159">
        <v>516100</v>
      </c>
      <c r="B3680" s="160" t="s">
        <v>256</v>
      </c>
      <c r="C3680" s="152">
        <v>0</v>
      </c>
      <c r="D3680" s="152">
        <v>328700</v>
      </c>
    </row>
    <row r="3681" spans="1:4" s="177" customFormat="1" ht="20.25" x14ac:dyDescent="0.2">
      <c r="A3681" s="175">
        <v>630000</v>
      </c>
      <c r="B3681" s="168" t="s">
        <v>277</v>
      </c>
      <c r="C3681" s="176">
        <f t="shared" ref="C3681:D3681" si="737">C3685+C3682</f>
        <v>709500</v>
      </c>
      <c r="D3681" s="176">
        <f t="shared" si="737"/>
        <v>185700</v>
      </c>
    </row>
    <row r="3682" spans="1:4" s="177" customFormat="1" ht="20.25" x14ac:dyDescent="0.2">
      <c r="A3682" s="175">
        <v>631000</v>
      </c>
      <c r="B3682" s="168" t="s">
        <v>278</v>
      </c>
      <c r="C3682" s="176">
        <f t="shared" ref="C3682:D3682" si="738">C3683+C3684</f>
        <v>0</v>
      </c>
      <c r="D3682" s="176">
        <f t="shared" si="738"/>
        <v>185700</v>
      </c>
    </row>
    <row r="3683" spans="1:4" s="136" customFormat="1" ht="20.25" x14ac:dyDescent="0.2">
      <c r="A3683" s="179">
        <v>631100</v>
      </c>
      <c r="B3683" s="160" t="s">
        <v>279</v>
      </c>
      <c r="C3683" s="152">
        <v>0</v>
      </c>
      <c r="D3683" s="152">
        <v>185700</v>
      </c>
    </row>
    <row r="3684" spans="1:4" s="136" customFormat="1" ht="20.25" x14ac:dyDescent="0.2">
      <c r="A3684" s="179">
        <v>631900</v>
      </c>
      <c r="B3684" s="160" t="s">
        <v>283</v>
      </c>
      <c r="C3684" s="152">
        <v>0</v>
      </c>
      <c r="D3684" s="167">
        <v>0</v>
      </c>
    </row>
    <row r="3685" spans="1:4" s="177" customFormat="1" ht="20.25" x14ac:dyDescent="0.2">
      <c r="A3685" s="175">
        <v>638000</v>
      </c>
      <c r="B3685" s="168" t="s">
        <v>284</v>
      </c>
      <c r="C3685" s="176">
        <f t="shared" ref="C3685" si="739">C3686</f>
        <v>709500</v>
      </c>
      <c r="D3685" s="176">
        <f t="shared" ref="D3685" si="740">D3686</f>
        <v>0</v>
      </c>
    </row>
    <row r="3686" spans="1:4" s="136" customFormat="1" ht="20.25" x14ac:dyDescent="0.2">
      <c r="A3686" s="159">
        <v>638100</v>
      </c>
      <c r="B3686" s="160" t="s">
        <v>285</v>
      </c>
      <c r="C3686" s="152">
        <v>709500</v>
      </c>
      <c r="D3686" s="167">
        <v>0</v>
      </c>
    </row>
    <row r="3687" spans="1:4" s="200" customFormat="1" ht="20.25" x14ac:dyDescent="0.2">
      <c r="A3687" s="186"/>
      <c r="B3687" s="187" t="s">
        <v>294</v>
      </c>
      <c r="C3687" s="188">
        <f>C3640+C3667+C3681+C3670+0</f>
        <v>44125000</v>
      </c>
      <c r="D3687" s="188">
        <f>D3640+D3667+D3681+D3670+0</f>
        <v>13805500</v>
      </c>
    </row>
    <row r="3688" spans="1:4" s="136" customFormat="1" ht="20.25" x14ac:dyDescent="0.2">
      <c r="A3688" s="146"/>
      <c r="B3688" s="154"/>
      <c r="C3688" s="158"/>
      <c r="D3688" s="158"/>
    </row>
    <row r="3689" spans="1:4" s="136" customFormat="1" ht="20.25" x14ac:dyDescent="0.2">
      <c r="A3689" s="146"/>
      <c r="B3689" s="154"/>
      <c r="C3689" s="158"/>
      <c r="D3689" s="158"/>
    </row>
    <row r="3690" spans="1:4" s="136" customFormat="1" ht="20.25" x14ac:dyDescent="0.2">
      <c r="A3690" s="159" t="s">
        <v>360</v>
      </c>
      <c r="B3690" s="168"/>
      <c r="C3690" s="158"/>
      <c r="D3690" s="158"/>
    </row>
    <row r="3691" spans="1:4" s="136" customFormat="1" ht="20.25" x14ac:dyDescent="0.2">
      <c r="A3691" s="159" t="s">
        <v>490</v>
      </c>
      <c r="B3691" s="168"/>
      <c r="C3691" s="158"/>
      <c r="D3691" s="158"/>
    </row>
    <row r="3692" spans="1:4" s="136" customFormat="1" ht="20.25" x14ac:dyDescent="0.2">
      <c r="A3692" s="159" t="s">
        <v>410</v>
      </c>
      <c r="B3692" s="168"/>
      <c r="C3692" s="158"/>
      <c r="D3692" s="158"/>
    </row>
    <row r="3693" spans="1:4" s="136" customFormat="1" ht="20.25" x14ac:dyDescent="0.2">
      <c r="A3693" s="159" t="s">
        <v>293</v>
      </c>
      <c r="B3693" s="168"/>
      <c r="C3693" s="158"/>
      <c r="D3693" s="158"/>
    </row>
    <row r="3694" spans="1:4" s="136" customFormat="1" ht="20.25" x14ac:dyDescent="0.2">
      <c r="A3694" s="159"/>
      <c r="B3694" s="161"/>
      <c r="C3694" s="158"/>
      <c r="D3694" s="158"/>
    </row>
    <row r="3695" spans="1:4" s="177" customFormat="1" ht="20.25" x14ac:dyDescent="0.2">
      <c r="A3695" s="175">
        <v>410000</v>
      </c>
      <c r="B3695" s="163" t="s">
        <v>44</v>
      </c>
      <c r="C3695" s="176">
        <f t="shared" ref="C3695" si="741">C3696+C3701</f>
        <v>985600</v>
      </c>
      <c r="D3695" s="176">
        <f t="shared" ref="D3695" si="742">D3696+D3701</f>
        <v>601900</v>
      </c>
    </row>
    <row r="3696" spans="1:4" s="177" customFormat="1" ht="20.25" x14ac:dyDescent="0.2">
      <c r="A3696" s="175">
        <v>411000</v>
      </c>
      <c r="B3696" s="163" t="s">
        <v>45</v>
      </c>
      <c r="C3696" s="176">
        <f t="shared" ref="C3696" si="743">SUM(C3697:C3700)</f>
        <v>863900</v>
      </c>
      <c r="D3696" s="176">
        <f>SUM(D3697:D3700)</f>
        <v>74000</v>
      </c>
    </row>
    <row r="3697" spans="1:4" s="136" customFormat="1" ht="20.25" x14ac:dyDescent="0.2">
      <c r="A3697" s="159">
        <v>411100</v>
      </c>
      <c r="B3697" s="160" t="s">
        <v>46</v>
      </c>
      <c r="C3697" s="152">
        <f>847100+4700+2700</f>
        <v>854500</v>
      </c>
      <c r="D3697" s="152">
        <v>40700</v>
      </c>
    </row>
    <row r="3698" spans="1:4" s="136" customFormat="1" ht="20.25" x14ac:dyDescent="0.2">
      <c r="A3698" s="159">
        <v>411200</v>
      </c>
      <c r="B3698" s="160" t="s">
        <v>47</v>
      </c>
      <c r="C3698" s="152">
        <v>5500</v>
      </c>
      <c r="D3698" s="152">
        <v>28700</v>
      </c>
    </row>
    <row r="3699" spans="1:4" s="136" customFormat="1" ht="40.5" x14ac:dyDescent="0.2">
      <c r="A3699" s="159">
        <v>411300</v>
      </c>
      <c r="B3699" s="160" t="s">
        <v>48</v>
      </c>
      <c r="C3699" s="152">
        <v>3900</v>
      </c>
      <c r="D3699" s="152">
        <v>2600</v>
      </c>
    </row>
    <row r="3700" spans="1:4" s="136" customFormat="1" ht="20.25" x14ac:dyDescent="0.2">
      <c r="A3700" s="159">
        <v>411400</v>
      </c>
      <c r="B3700" s="160" t="s">
        <v>49</v>
      </c>
      <c r="C3700" s="152">
        <v>0</v>
      </c>
      <c r="D3700" s="152">
        <v>2000</v>
      </c>
    </row>
    <row r="3701" spans="1:4" s="177" customFormat="1" ht="20.25" x14ac:dyDescent="0.2">
      <c r="A3701" s="175">
        <v>412000</v>
      </c>
      <c r="B3701" s="168" t="s">
        <v>50</v>
      </c>
      <c r="C3701" s="176">
        <f>SUM(C3702:C3710)</f>
        <v>121700</v>
      </c>
      <c r="D3701" s="176">
        <f>SUM(D3702:D3710)</f>
        <v>527900</v>
      </c>
    </row>
    <row r="3702" spans="1:4" s="136" customFormat="1" ht="20.25" x14ac:dyDescent="0.2">
      <c r="A3702" s="179">
        <v>412200</v>
      </c>
      <c r="B3702" s="160" t="s">
        <v>52</v>
      </c>
      <c r="C3702" s="152">
        <v>0</v>
      </c>
      <c r="D3702" s="152">
        <v>44600</v>
      </c>
    </row>
    <row r="3703" spans="1:4" s="136" customFormat="1" ht="20.25" x14ac:dyDescent="0.2">
      <c r="A3703" s="179">
        <v>412300</v>
      </c>
      <c r="B3703" s="160" t="s">
        <v>53</v>
      </c>
      <c r="C3703" s="152">
        <v>0</v>
      </c>
      <c r="D3703" s="152">
        <v>9400</v>
      </c>
    </row>
    <row r="3704" spans="1:4" s="136" customFormat="1" ht="20.25" x14ac:dyDescent="0.2">
      <c r="A3704" s="179">
        <v>412400</v>
      </c>
      <c r="B3704" s="160" t="s">
        <v>55</v>
      </c>
      <c r="C3704" s="152">
        <v>0</v>
      </c>
      <c r="D3704" s="152">
        <v>9000</v>
      </c>
    </row>
    <row r="3705" spans="1:4" s="136" customFormat="1" ht="20.25" x14ac:dyDescent="0.2">
      <c r="A3705" s="159">
        <v>412500</v>
      </c>
      <c r="B3705" s="160" t="s">
        <v>57</v>
      </c>
      <c r="C3705" s="152">
        <v>0</v>
      </c>
      <c r="D3705" s="152">
        <v>4500</v>
      </c>
    </row>
    <row r="3706" spans="1:4" s="136" customFormat="1" ht="20.25" x14ac:dyDescent="0.2">
      <c r="A3706" s="159">
        <v>412600</v>
      </c>
      <c r="B3706" s="160" t="s">
        <v>58</v>
      </c>
      <c r="C3706" s="152">
        <v>0</v>
      </c>
      <c r="D3706" s="152">
        <v>6000</v>
      </c>
    </row>
    <row r="3707" spans="1:4" s="136" customFormat="1" ht="20.25" x14ac:dyDescent="0.2">
      <c r="A3707" s="179">
        <v>412700</v>
      </c>
      <c r="B3707" s="160" t="s">
        <v>60</v>
      </c>
      <c r="C3707" s="152">
        <v>0</v>
      </c>
      <c r="D3707" s="152">
        <v>33600</v>
      </c>
    </row>
    <row r="3708" spans="1:4" s="136" customFormat="1" ht="20.25" x14ac:dyDescent="0.2">
      <c r="A3708" s="159">
        <v>412900</v>
      </c>
      <c r="B3708" s="160" t="s">
        <v>75</v>
      </c>
      <c r="C3708" s="152">
        <v>120000</v>
      </c>
      <c r="D3708" s="152">
        <v>0</v>
      </c>
    </row>
    <row r="3709" spans="1:4" s="136" customFormat="1" ht="20.25" x14ac:dyDescent="0.2">
      <c r="A3709" s="159">
        <v>412900</v>
      </c>
      <c r="B3709" s="160" t="s">
        <v>78</v>
      </c>
      <c r="C3709" s="152">
        <v>1700</v>
      </c>
      <c r="D3709" s="152">
        <v>0</v>
      </c>
    </row>
    <row r="3710" spans="1:4" s="136" customFormat="1" ht="20.25" x14ac:dyDescent="0.2">
      <c r="A3710" s="159">
        <v>412900</v>
      </c>
      <c r="B3710" s="169" t="s">
        <v>80</v>
      </c>
      <c r="C3710" s="152">
        <v>0</v>
      </c>
      <c r="D3710" s="152">
        <v>420800</v>
      </c>
    </row>
    <row r="3711" spans="1:4" s="177" customFormat="1" ht="20.25" x14ac:dyDescent="0.2">
      <c r="A3711" s="175">
        <v>510000</v>
      </c>
      <c r="B3711" s="168" t="s">
        <v>243</v>
      </c>
      <c r="C3711" s="176">
        <f t="shared" ref="C3711" si="744">C3712</f>
        <v>0</v>
      </c>
      <c r="D3711" s="176">
        <f t="shared" ref="D3711" si="745">D3712</f>
        <v>33600</v>
      </c>
    </row>
    <row r="3712" spans="1:4" s="177" customFormat="1" ht="20.25" x14ac:dyDescent="0.2">
      <c r="A3712" s="175">
        <v>511000</v>
      </c>
      <c r="B3712" s="168" t="s">
        <v>244</v>
      </c>
      <c r="C3712" s="176">
        <f t="shared" ref="C3712" si="746">C3713+C3714</f>
        <v>0</v>
      </c>
      <c r="D3712" s="176">
        <f t="shared" ref="D3712" si="747">D3713+D3714</f>
        <v>33600</v>
      </c>
    </row>
    <row r="3713" spans="1:4" s="136" customFormat="1" ht="20.25" x14ac:dyDescent="0.2">
      <c r="A3713" s="159">
        <v>511300</v>
      </c>
      <c r="B3713" s="160" t="s">
        <v>247</v>
      </c>
      <c r="C3713" s="152">
        <v>0</v>
      </c>
      <c r="D3713" s="152">
        <v>22000</v>
      </c>
    </row>
    <row r="3714" spans="1:4" s="136" customFormat="1" ht="20.25" x14ac:dyDescent="0.2">
      <c r="A3714" s="159">
        <v>511700</v>
      </c>
      <c r="B3714" s="160" t="s">
        <v>250</v>
      </c>
      <c r="C3714" s="152">
        <v>0</v>
      </c>
      <c r="D3714" s="152">
        <v>11600</v>
      </c>
    </row>
    <row r="3715" spans="1:4" s="136" customFormat="1" ht="20.25" x14ac:dyDescent="0.2">
      <c r="A3715" s="175">
        <v>630000</v>
      </c>
      <c r="B3715" s="168" t="s">
        <v>277</v>
      </c>
      <c r="C3715" s="176">
        <f t="shared" ref="C3715:C3716" si="748">C3716</f>
        <v>0</v>
      </c>
      <c r="D3715" s="176">
        <f t="shared" ref="D3715:D3716" si="749">D3716</f>
        <v>0</v>
      </c>
    </row>
    <row r="3716" spans="1:4" s="136" customFormat="1" ht="20.25" x14ac:dyDescent="0.2">
      <c r="A3716" s="175">
        <v>638000</v>
      </c>
      <c r="B3716" s="168" t="s">
        <v>284</v>
      </c>
      <c r="C3716" s="176">
        <f t="shared" si="748"/>
        <v>0</v>
      </c>
      <c r="D3716" s="176">
        <f t="shared" si="749"/>
        <v>0</v>
      </c>
    </row>
    <row r="3717" spans="1:4" s="136" customFormat="1" ht="20.25" x14ac:dyDescent="0.2">
      <c r="A3717" s="159">
        <v>638100</v>
      </c>
      <c r="B3717" s="160" t="s">
        <v>285</v>
      </c>
      <c r="C3717" s="152">
        <v>0</v>
      </c>
      <c r="D3717" s="167">
        <v>0</v>
      </c>
    </row>
    <row r="3718" spans="1:4" s="200" customFormat="1" ht="20.25" x14ac:dyDescent="0.2">
      <c r="A3718" s="186"/>
      <c r="B3718" s="187" t="s">
        <v>294</v>
      </c>
      <c r="C3718" s="188">
        <f>C3695+0+C3715+C3711</f>
        <v>985600</v>
      </c>
      <c r="D3718" s="188">
        <f>D3695+0+D3715+D3711</f>
        <v>635500</v>
      </c>
    </row>
    <row r="3719" spans="1:4" s="136" customFormat="1" ht="20.25" x14ac:dyDescent="0.2">
      <c r="A3719" s="146"/>
      <c r="B3719" s="154"/>
      <c r="C3719" s="158"/>
      <c r="D3719" s="158"/>
    </row>
    <row r="3720" spans="1:4" s="136" customFormat="1" ht="20.25" x14ac:dyDescent="0.2">
      <c r="A3720" s="146"/>
      <c r="B3720" s="154"/>
      <c r="C3720" s="158"/>
      <c r="D3720" s="158"/>
    </row>
    <row r="3721" spans="1:4" s="136" customFormat="1" ht="20.25" x14ac:dyDescent="0.2">
      <c r="A3721" s="159" t="s">
        <v>361</v>
      </c>
      <c r="B3721" s="168"/>
      <c r="C3721" s="158"/>
      <c r="D3721" s="158"/>
    </row>
    <row r="3722" spans="1:4" s="136" customFormat="1" ht="20.25" x14ac:dyDescent="0.2">
      <c r="A3722" s="159" t="s">
        <v>490</v>
      </c>
      <c r="B3722" s="168"/>
      <c r="C3722" s="158"/>
      <c r="D3722" s="158"/>
    </row>
    <row r="3723" spans="1:4" s="136" customFormat="1" ht="20.25" x14ac:dyDescent="0.2">
      <c r="A3723" s="159" t="s">
        <v>411</v>
      </c>
      <c r="B3723" s="168"/>
      <c r="C3723" s="158"/>
      <c r="D3723" s="158"/>
    </row>
    <row r="3724" spans="1:4" s="136" customFormat="1" ht="20.25" x14ac:dyDescent="0.2">
      <c r="A3724" s="159" t="s">
        <v>293</v>
      </c>
      <c r="B3724" s="168"/>
      <c r="C3724" s="158"/>
      <c r="D3724" s="158"/>
    </row>
    <row r="3725" spans="1:4" s="136" customFormat="1" ht="20.25" x14ac:dyDescent="0.2">
      <c r="A3725" s="159"/>
      <c r="B3725" s="161"/>
      <c r="C3725" s="158"/>
      <c r="D3725" s="158"/>
    </row>
    <row r="3726" spans="1:4" s="177" customFormat="1" ht="20.25" x14ac:dyDescent="0.2">
      <c r="A3726" s="175">
        <v>410000</v>
      </c>
      <c r="B3726" s="163" t="s">
        <v>44</v>
      </c>
      <c r="C3726" s="176">
        <f>C3727+C3730</f>
        <v>473600</v>
      </c>
      <c r="D3726" s="176">
        <f>D3727+D3730</f>
        <v>44000</v>
      </c>
    </row>
    <row r="3727" spans="1:4" s="177" customFormat="1" ht="20.25" x14ac:dyDescent="0.2">
      <c r="A3727" s="175">
        <v>411000</v>
      </c>
      <c r="B3727" s="163" t="s">
        <v>45</v>
      </c>
      <c r="C3727" s="176">
        <f>SUM(C3728:C3729)</f>
        <v>379100</v>
      </c>
      <c r="D3727" s="176">
        <f>SUM(D3728:D3729)</f>
        <v>11000</v>
      </c>
    </row>
    <row r="3728" spans="1:4" s="136" customFormat="1" ht="20.25" x14ac:dyDescent="0.2">
      <c r="A3728" s="159">
        <v>411100</v>
      </c>
      <c r="B3728" s="160" t="s">
        <v>46</v>
      </c>
      <c r="C3728" s="152">
        <f>370000+4100</f>
        <v>374100</v>
      </c>
      <c r="D3728" s="167">
        <v>0</v>
      </c>
    </row>
    <row r="3729" spans="1:4" s="136" customFormat="1" ht="20.25" x14ac:dyDescent="0.2">
      <c r="A3729" s="159">
        <v>411200</v>
      </c>
      <c r="B3729" s="160" t="s">
        <v>47</v>
      </c>
      <c r="C3729" s="152">
        <v>5000</v>
      </c>
      <c r="D3729" s="152">
        <v>11000</v>
      </c>
    </row>
    <row r="3730" spans="1:4" s="177" customFormat="1" ht="20.25" x14ac:dyDescent="0.2">
      <c r="A3730" s="175">
        <v>412000</v>
      </c>
      <c r="B3730" s="168" t="s">
        <v>50</v>
      </c>
      <c r="C3730" s="176">
        <f>SUM(C3731:C3738)</f>
        <v>94500</v>
      </c>
      <c r="D3730" s="176">
        <f>SUM(D3731:D3738)</f>
        <v>33000</v>
      </c>
    </row>
    <row r="3731" spans="1:4" s="136" customFormat="1" ht="20.25" x14ac:dyDescent="0.2">
      <c r="A3731" s="159">
        <v>412200</v>
      </c>
      <c r="B3731" s="160" t="s">
        <v>52</v>
      </c>
      <c r="C3731" s="152">
        <v>20000</v>
      </c>
      <c r="D3731" s="152">
        <v>6000</v>
      </c>
    </row>
    <row r="3732" spans="1:4" s="136" customFormat="1" ht="20.25" x14ac:dyDescent="0.2">
      <c r="A3732" s="159">
        <v>412300</v>
      </c>
      <c r="B3732" s="160" t="s">
        <v>53</v>
      </c>
      <c r="C3732" s="152">
        <v>2500</v>
      </c>
      <c r="D3732" s="152">
        <v>4000</v>
      </c>
    </row>
    <row r="3733" spans="1:4" s="136" customFormat="1" ht="20.25" x14ac:dyDescent="0.2">
      <c r="A3733" s="159">
        <v>412500</v>
      </c>
      <c r="B3733" s="160" t="s">
        <v>57</v>
      </c>
      <c r="C3733" s="152">
        <v>2500</v>
      </c>
      <c r="D3733" s="152">
        <v>3000</v>
      </c>
    </row>
    <row r="3734" spans="1:4" s="136" customFormat="1" ht="20.25" x14ac:dyDescent="0.2">
      <c r="A3734" s="159">
        <v>412600</v>
      </c>
      <c r="B3734" s="160" t="s">
        <v>58</v>
      </c>
      <c r="C3734" s="152">
        <v>5000</v>
      </c>
      <c r="D3734" s="152">
        <v>2000</v>
      </c>
    </row>
    <row r="3735" spans="1:4" s="136" customFormat="1" ht="20.25" x14ac:dyDescent="0.2">
      <c r="A3735" s="159">
        <v>412700</v>
      </c>
      <c r="B3735" s="160" t="s">
        <v>60</v>
      </c>
      <c r="C3735" s="152">
        <v>9000</v>
      </c>
      <c r="D3735" s="152">
        <v>6000</v>
      </c>
    </row>
    <row r="3736" spans="1:4" s="136" customFormat="1" ht="20.25" x14ac:dyDescent="0.2">
      <c r="A3736" s="159">
        <v>412900</v>
      </c>
      <c r="B3736" s="169" t="s">
        <v>75</v>
      </c>
      <c r="C3736" s="152">
        <v>54000</v>
      </c>
      <c r="D3736" s="167">
        <v>0</v>
      </c>
    </row>
    <row r="3737" spans="1:4" s="136" customFormat="1" ht="20.25" x14ac:dyDescent="0.2">
      <c r="A3737" s="159">
        <v>412900</v>
      </c>
      <c r="B3737" s="169" t="s">
        <v>77</v>
      </c>
      <c r="C3737" s="152">
        <v>1500</v>
      </c>
      <c r="D3737" s="167">
        <v>0</v>
      </c>
    </row>
    <row r="3738" spans="1:4" s="136" customFormat="1" ht="20.25" x14ac:dyDescent="0.2">
      <c r="A3738" s="159">
        <v>412900</v>
      </c>
      <c r="B3738" s="169" t="s">
        <v>80</v>
      </c>
      <c r="C3738" s="152">
        <v>0</v>
      </c>
      <c r="D3738" s="152">
        <v>12000</v>
      </c>
    </row>
    <row r="3739" spans="1:4" s="177" customFormat="1" ht="20.25" x14ac:dyDescent="0.2">
      <c r="A3739" s="175">
        <v>510000</v>
      </c>
      <c r="B3739" s="168" t="s">
        <v>243</v>
      </c>
      <c r="C3739" s="176">
        <f t="shared" ref="C3739" si="750">C3740</f>
        <v>0</v>
      </c>
      <c r="D3739" s="176">
        <f t="shared" ref="D3739" si="751">D3740</f>
        <v>4000</v>
      </c>
    </row>
    <row r="3740" spans="1:4" s="177" customFormat="1" ht="20.25" x14ac:dyDescent="0.2">
      <c r="A3740" s="175">
        <v>511000</v>
      </c>
      <c r="B3740" s="168" t="s">
        <v>244</v>
      </c>
      <c r="C3740" s="176">
        <f>0+C3741+C3742</f>
        <v>0</v>
      </c>
      <c r="D3740" s="176">
        <f>0+D3741+D3742</f>
        <v>4000</v>
      </c>
    </row>
    <row r="3741" spans="1:4" s="136" customFormat="1" ht="20.25" x14ac:dyDescent="0.2">
      <c r="A3741" s="159">
        <v>511300</v>
      </c>
      <c r="B3741" s="160" t="s">
        <v>247</v>
      </c>
      <c r="C3741" s="152">
        <v>0</v>
      </c>
      <c r="D3741" s="152">
        <v>2000</v>
      </c>
    </row>
    <row r="3742" spans="1:4" s="136" customFormat="1" ht="20.25" x14ac:dyDescent="0.2">
      <c r="A3742" s="159">
        <v>511400</v>
      </c>
      <c r="B3742" s="160" t="s">
        <v>248</v>
      </c>
      <c r="C3742" s="152">
        <v>0</v>
      </c>
      <c r="D3742" s="152">
        <v>2000</v>
      </c>
    </row>
    <row r="3743" spans="1:4" s="200" customFormat="1" ht="20.25" x14ac:dyDescent="0.2">
      <c r="A3743" s="186"/>
      <c r="B3743" s="187" t="s">
        <v>294</v>
      </c>
      <c r="C3743" s="188">
        <f>C3726+C3739</f>
        <v>473600</v>
      </c>
      <c r="D3743" s="188">
        <f>D3726+D3739</f>
        <v>48000</v>
      </c>
    </row>
    <row r="3744" spans="1:4" s="136" customFormat="1" ht="20.25" x14ac:dyDescent="0.2">
      <c r="A3744" s="146"/>
      <c r="B3744" s="154"/>
      <c r="C3744" s="158"/>
      <c r="D3744" s="158"/>
    </row>
    <row r="3745" spans="1:4" s="136" customFormat="1" ht="20.25" x14ac:dyDescent="0.2">
      <c r="A3745" s="146"/>
      <c r="B3745" s="154"/>
      <c r="C3745" s="158"/>
      <c r="D3745" s="158"/>
    </row>
    <row r="3746" spans="1:4" s="136" customFormat="1" ht="20.25" x14ac:dyDescent="0.2">
      <c r="A3746" s="159" t="s">
        <v>629</v>
      </c>
      <c r="B3746" s="168"/>
      <c r="C3746" s="158"/>
      <c r="D3746" s="158"/>
    </row>
    <row r="3747" spans="1:4" s="136" customFormat="1" ht="20.25" x14ac:dyDescent="0.2">
      <c r="A3747" s="159" t="s">
        <v>490</v>
      </c>
      <c r="B3747" s="168"/>
      <c r="C3747" s="158"/>
      <c r="D3747" s="158"/>
    </row>
    <row r="3748" spans="1:4" s="136" customFormat="1" ht="20.25" x14ac:dyDescent="0.2">
      <c r="A3748" s="159" t="s">
        <v>413</v>
      </c>
      <c r="B3748" s="168"/>
      <c r="C3748" s="158"/>
      <c r="D3748" s="158"/>
    </row>
    <row r="3749" spans="1:4" s="136" customFormat="1" ht="20.25" x14ac:dyDescent="0.2">
      <c r="A3749" s="159" t="s">
        <v>501</v>
      </c>
      <c r="B3749" s="168"/>
      <c r="C3749" s="158"/>
      <c r="D3749" s="158"/>
    </row>
    <row r="3750" spans="1:4" s="136" customFormat="1" ht="20.25" x14ac:dyDescent="0.2">
      <c r="A3750" s="159"/>
      <c r="B3750" s="161"/>
      <c r="C3750" s="158"/>
      <c r="D3750" s="158"/>
    </row>
    <row r="3751" spans="1:4" s="177" customFormat="1" ht="20.25" x14ac:dyDescent="0.2">
      <c r="A3751" s="175">
        <v>410000</v>
      </c>
      <c r="B3751" s="163" t="s">
        <v>44</v>
      </c>
      <c r="C3751" s="176">
        <f t="shared" ref="C3751:D3751" si="752">C3752+C3757+C3772+C3768+C3770</f>
        <v>7949400</v>
      </c>
      <c r="D3751" s="176">
        <f t="shared" si="752"/>
        <v>1651800</v>
      </c>
    </row>
    <row r="3752" spans="1:4" s="177" customFormat="1" ht="20.25" x14ac:dyDescent="0.2">
      <c r="A3752" s="175">
        <v>411000</v>
      </c>
      <c r="B3752" s="163" t="s">
        <v>45</v>
      </c>
      <c r="C3752" s="176">
        <f t="shared" ref="C3752" si="753">SUM(C3753:C3756)</f>
        <v>5872400</v>
      </c>
      <c r="D3752" s="176">
        <f t="shared" ref="D3752" si="754">SUM(D3753:D3756)</f>
        <v>958800</v>
      </c>
    </row>
    <row r="3753" spans="1:4" s="136" customFormat="1" ht="20.25" x14ac:dyDescent="0.2">
      <c r="A3753" s="159">
        <v>411100</v>
      </c>
      <c r="B3753" s="160" t="s">
        <v>46</v>
      </c>
      <c r="C3753" s="152">
        <f>5516900+56700+65600</f>
        <v>5639200</v>
      </c>
      <c r="D3753" s="152">
        <v>707100</v>
      </c>
    </row>
    <row r="3754" spans="1:4" s="136" customFormat="1" ht="20.25" x14ac:dyDescent="0.2">
      <c r="A3754" s="159">
        <v>411200</v>
      </c>
      <c r="B3754" s="160" t="s">
        <v>47</v>
      </c>
      <c r="C3754" s="152">
        <v>66600</v>
      </c>
      <c r="D3754" s="152">
        <v>238400</v>
      </c>
    </row>
    <row r="3755" spans="1:4" s="136" customFormat="1" ht="40.5" x14ac:dyDescent="0.2">
      <c r="A3755" s="159">
        <v>411300</v>
      </c>
      <c r="B3755" s="160" t="s">
        <v>48</v>
      </c>
      <c r="C3755" s="152">
        <v>96600</v>
      </c>
      <c r="D3755" s="167">
        <v>0</v>
      </c>
    </row>
    <row r="3756" spans="1:4" s="136" customFormat="1" ht="20.25" x14ac:dyDescent="0.2">
      <c r="A3756" s="159">
        <v>411400</v>
      </c>
      <c r="B3756" s="160" t="s">
        <v>49</v>
      </c>
      <c r="C3756" s="152">
        <v>70000</v>
      </c>
      <c r="D3756" s="152">
        <v>13300</v>
      </c>
    </row>
    <row r="3757" spans="1:4" s="177" customFormat="1" ht="20.25" x14ac:dyDescent="0.2">
      <c r="A3757" s="175">
        <v>412000</v>
      </c>
      <c r="B3757" s="168" t="s">
        <v>50</v>
      </c>
      <c r="C3757" s="176">
        <f t="shared" ref="C3757" si="755">SUM(C3758:C3767)</f>
        <v>2023700</v>
      </c>
      <c r="D3757" s="176">
        <f>SUM(D3758:D3767)</f>
        <v>578500</v>
      </c>
    </row>
    <row r="3758" spans="1:4" s="136" customFormat="1" ht="20.25" x14ac:dyDescent="0.2">
      <c r="A3758" s="179">
        <v>412200</v>
      </c>
      <c r="B3758" s="160" t="s">
        <v>52</v>
      </c>
      <c r="C3758" s="152">
        <v>1560800</v>
      </c>
      <c r="D3758" s="152">
        <v>104300</v>
      </c>
    </row>
    <row r="3759" spans="1:4" s="136" customFormat="1" ht="20.25" x14ac:dyDescent="0.2">
      <c r="A3759" s="179">
        <v>412300</v>
      </c>
      <c r="B3759" s="160" t="s">
        <v>53</v>
      </c>
      <c r="C3759" s="152">
        <v>72600</v>
      </c>
      <c r="D3759" s="152">
        <v>5300</v>
      </c>
    </row>
    <row r="3760" spans="1:4" s="136" customFormat="1" ht="20.25" x14ac:dyDescent="0.2">
      <c r="A3760" s="179">
        <v>412400</v>
      </c>
      <c r="B3760" s="160" t="s">
        <v>55</v>
      </c>
      <c r="C3760" s="152">
        <v>56700</v>
      </c>
      <c r="D3760" s="152">
        <v>2000</v>
      </c>
    </row>
    <row r="3761" spans="1:4" s="136" customFormat="1" ht="20.25" x14ac:dyDescent="0.2">
      <c r="A3761" s="179">
        <v>412500</v>
      </c>
      <c r="B3761" s="160" t="s">
        <v>57</v>
      </c>
      <c r="C3761" s="152">
        <v>188700</v>
      </c>
      <c r="D3761" s="152">
        <v>57700</v>
      </c>
    </row>
    <row r="3762" spans="1:4" s="136" customFormat="1" ht="20.25" x14ac:dyDescent="0.2">
      <c r="A3762" s="179">
        <v>412600</v>
      </c>
      <c r="B3762" s="160" t="s">
        <v>58</v>
      </c>
      <c r="C3762" s="152">
        <v>4000</v>
      </c>
      <c r="D3762" s="152">
        <v>40100</v>
      </c>
    </row>
    <row r="3763" spans="1:4" s="136" customFormat="1" ht="20.25" x14ac:dyDescent="0.2">
      <c r="A3763" s="179">
        <v>412700</v>
      </c>
      <c r="B3763" s="160" t="s">
        <v>60</v>
      </c>
      <c r="C3763" s="152">
        <v>104700</v>
      </c>
      <c r="D3763" s="152">
        <v>25700</v>
      </c>
    </row>
    <row r="3764" spans="1:4" s="136" customFormat="1" ht="20.25" x14ac:dyDescent="0.2">
      <c r="A3764" s="179">
        <v>412900</v>
      </c>
      <c r="B3764" s="160" t="s">
        <v>74</v>
      </c>
      <c r="C3764" s="152">
        <v>700</v>
      </c>
      <c r="D3764" s="167">
        <v>0</v>
      </c>
    </row>
    <row r="3765" spans="1:4" s="136" customFormat="1" ht="20.25" x14ac:dyDescent="0.2">
      <c r="A3765" s="179">
        <v>412900</v>
      </c>
      <c r="B3765" s="160" t="s">
        <v>76</v>
      </c>
      <c r="C3765" s="152">
        <v>1500</v>
      </c>
      <c r="D3765" s="167">
        <v>0</v>
      </c>
    </row>
    <row r="3766" spans="1:4" s="136" customFormat="1" ht="20.25" x14ac:dyDescent="0.2">
      <c r="A3766" s="179">
        <v>412900</v>
      </c>
      <c r="B3766" s="160" t="s">
        <v>78</v>
      </c>
      <c r="C3766" s="152">
        <v>10000</v>
      </c>
      <c r="D3766" s="167">
        <v>0</v>
      </c>
    </row>
    <row r="3767" spans="1:4" s="136" customFormat="1" ht="20.25" x14ac:dyDescent="0.2">
      <c r="A3767" s="179">
        <v>412900</v>
      </c>
      <c r="B3767" s="160" t="s">
        <v>80</v>
      </c>
      <c r="C3767" s="152">
        <v>24000</v>
      </c>
      <c r="D3767" s="152">
        <v>343400</v>
      </c>
    </row>
    <row r="3768" spans="1:4" s="177" customFormat="1" ht="20.25" x14ac:dyDescent="0.2">
      <c r="A3768" s="175">
        <v>413000</v>
      </c>
      <c r="B3768" s="168" t="s">
        <v>97</v>
      </c>
      <c r="C3768" s="176">
        <f t="shared" ref="C3768:D3768" si="756">C3769</f>
        <v>0</v>
      </c>
      <c r="D3768" s="176">
        <f t="shared" si="756"/>
        <v>5000</v>
      </c>
    </row>
    <row r="3769" spans="1:4" s="136" customFormat="1" ht="20.25" x14ac:dyDescent="0.2">
      <c r="A3769" s="159">
        <v>413900</v>
      </c>
      <c r="B3769" s="160" t="s">
        <v>106</v>
      </c>
      <c r="C3769" s="152">
        <v>0</v>
      </c>
      <c r="D3769" s="152">
        <v>5000</v>
      </c>
    </row>
    <row r="3770" spans="1:4" s="177" customFormat="1" ht="20.25" x14ac:dyDescent="0.2">
      <c r="A3770" s="175">
        <v>415000</v>
      </c>
      <c r="B3770" s="162" t="s">
        <v>119</v>
      </c>
      <c r="C3770" s="176">
        <f t="shared" ref="C3770:D3770" si="757">C3771</f>
        <v>0</v>
      </c>
      <c r="D3770" s="176">
        <f t="shared" si="757"/>
        <v>109500</v>
      </c>
    </row>
    <row r="3771" spans="1:4" s="136" customFormat="1" ht="20.25" x14ac:dyDescent="0.2">
      <c r="A3771" s="159">
        <v>415200</v>
      </c>
      <c r="B3771" s="160" t="s">
        <v>124</v>
      </c>
      <c r="C3771" s="152">
        <v>0</v>
      </c>
      <c r="D3771" s="152">
        <v>109500</v>
      </c>
    </row>
    <row r="3772" spans="1:4" s="177" customFormat="1" ht="40.5" x14ac:dyDescent="0.2">
      <c r="A3772" s="175">
        <v>418000</v>
      </c>
      <c r="B3772" s="168" t="s">
        <v>196</v>
      </c>
      <c r="C3772" s="176">
        <f t="shared" ref="C3772" si="758">C3773+C3774</f>
        <v>53300</v>
      </c>
      <c r="D3772" s="176">
        <f>D3773+D3774</f>
        <v>0</v>
      </c>
    </row>
    <row r="3773" spans="1:4" s="136" customFormat="1" ht="20.25" x14ac:dyDescent="0.2">
      <c r="A3773" s="159">
        <v>418200</v>
      </c>
      <c r="B3773" s="166" t="s">
        <v>197</v>
      </c>
      <c r="C3773" s="152">
        <v>3000</v>
      </c>
      <c r="D3773" s="167">
        <v>0</v>
      </c>
    </row>
    <row r="3774" spans="1:4" s="136" customFormat="1" ht="20.25" x14ac:dyDescent="0.2">
      <c r="A3774" s="159">
        <v>418400</v>
      </c>
      <c r="B3774" s="160" t="s">
        <v>198</v>
      </c>
      <c r="C3774" s="152">
        <v>50300</v>
      </c>
      <c r="D3774" s="167">
        <v>0</v>
      </c>
    </row>
    <row r="3775" spans="1:4" s="177" customFormat="1" ht="20.25" x14ac:dyDescent="0.2">
      <c r="A3775" s="175">
        <v>510000</v>
      </c>
      <c r="B3775" s="168" t="s">
        <v>243</v>
      </c>
      <c r="C3775" s="176">
        <f>C3776+C3779+C3781</f>
        <v>2535800</v>
      </c>
      <c r="D3775" s="176">
        <f>D3776+D3779+D3781</f>
        <v>598900</v>
      </c>
    </row>
    <row r="3776" spans="1:4" s="177" customFormat="1" ht="20.25" x14ac:dyDescent="0.2">
      <c r="A3776" s="175">
        <v>511000</v>
      </c>
      <c r="B3776" s="168" t="s">
        <v>244</v>
      </c>
      <c r="C3776" s="176">
        <f>SUM(C3777:C3778)</f>
        <v>113600</v>
      </c>
      <c r="D3776" s="176">
        <f>SUM(D3777:D3778)</f>
        <v>267600</v>
      </c>
    </row>
    <row r="3777" spans="1:4" s="136" customFormat="1" ht="20.25" x14ac:dyDescent="0.2">
      <c r="A3777" s="179">
        <v>511200</v>
      </c>
      <c r="B3777" s="160" t="s">
        <v>246</v>
      </c>
      <c r="C3777" s="152">
        <v>90000</v>
      </c>
      <c r="D3777" s="152">
        <v>157000</v>
      </c>
    </row>
    <row r="3778" spans="1:4" s="136" customFormat="1" ht="20.25" x14ac:dyDescent="0.2">
      <c r="A3778" s="179">
        <v>511300</v>
      </c>
      <c r="B3778" s="160" t="s">
        <v>247</v>
      </c>
      <c r="C3778" s="152">
        <v>23600</v>
      </c>
      <c r="D3778" s="152">
        <v>110600</v>
      </c>
    </row>
    <row r="3779" spans="1:4" s="177" customFormat="1" ht="20.25" x14ac:dyDescent="0.2">
      <c r="A3779" s="175">
        <v>516000</v>
      </c>
      <c r="B3779" s="168" t="s">
        <v>256</v>
      </c>
      <c r="C3779" s="176">
        <f t="shared" ref="C3779" si="759">C3780</f>
        <v>2422200</v>
      </c>
      <c r="D3779" s="176">
        <f>D3780</f>
        <v>262800</v>
      </c>
    </row>
    <row r="3780" spans="1:4" s="136" customFormat="1" ht="20.25" x14ac:dyDescent="0.2">
      <c r="A3780" s="159">
        <v>516100</v>
      </c>
      <c r="B3780" s="160" t="s">
        <v>256</v>
      </c>
      <c r="C3780" s="152">
        <v>2422200</v>
      </c>
      <c r="D3780" s="152">
        <v>262800</v>
      </c>
    </row>
    <row r="3781" spans="1:4" s="177" customFormat="1" ht="20.25" x14ac:dyDescent="0.2">
      <c r="A3781" s="175">
        <v>518000</v>
      </c>
      <c r="B3781" s="168" t="s">
        <v>257</v>
      </c>
      <c r="C3781" s="176">
        <f t="shared" ref="C3781:D3781" si="760">C3782</f>
        <v>0</v>
      </c>
      <c r="D3781" s="176">
        <f t="shared" si="760"/>
        <v>68500</v>
      </c>
    </row>
    <row r="3782" spans="1:4" s="136" customFormat="1" ht="20.25" x14ac:dyDescent="0.2">
      <c r="A3782" s="179">
        <v>518100</v>
      </c>
      <c r="B3782" s="160" t="s">
        <v>257</v>
      </c>
      <c r="C3782" s="152">
        <v>0</v>
      </c>
      <c r="D3782" s="152">
        <v>68500</v>
      </c>
    </row>
    <row r="3783" spans="1:4" s="177" customFormat="1" ht="20.25" x14ac:dyDescent="0.2">
      <c r="A3783" s="175">
        <v>630000</v>
      </c>
      <c r="B3783" s="168" t="s">
        <v>277</v>
      </c>
      <c r="C3783" s="176">
        <f t="shared" ref="C3783:D3783" si="761">C3787+C3784</f>
        <v>82000</v>
      </c>
      <c r="D3783" s="176">
        <f t="shared" si="761"/>
        <v>60200</v>
      </c>
    </row>
    <row r="3784" spans="1:4" s="177" customFormat="1" ht="20.25" x14ac:dyDescent="0.2">
      <c r="A3784" s="175">
        <v>631000</v>
      </c>
      <c r="B3784" s="168" t="s">
        <v>278</v>
      </c>
      <c r="C3784" s="176">
        <f t="shared" ref="C3784" si="762">C3785+C3786</f>
        <v>0</v>
      </c>
      <c r="D3784" s="176">
        <f t="shared" ref="D3784" si="763">D3786+D3785</f>
        <v>35000</v>
      </c>
    </row>
    <row r="3785" spans="1:4" s="136" customFormat="1" ht="20.25" x14ac:dyDescent="0.2">
      <c r="A3785" s="159">
        <v>631100</v>
      </c>
      <c r="B3785" s="160" t="s">
        <v>279</v>
      </c>
      <c r="C3785" s="152">
        <v>0</v>
      </c>
      <c r="D3785" s="152">
        <v>27000</v>
      </c>
    </row>
    <row r="3786" spans="1:4" s="136" customFormat="1" ht="20.25" x14ac:dyDescent="0.2">
      <c r="A3786" s="159">
        <v>631900</v>
      </c>
      <c r="B3786" s="160" t="s">
        <v>281</v>
      </c>
      <c r="C3786" s="152">
        <v>0</v>
      </c>
      <c r="D3786" s="152">
        <v>8000</v>
      </c>
    </row>
    <row r="3787" spans="1:4" s="177" customFormat="1" ht="20.25" x14ac:dyDescent="0.2">
      <c r="A3787" s="175">
        <v>638000</v>
      </c>
      <c r="B3787" s="168" t="s">
        <v>284</v>
      </c>
      <c r="C3787" s="176">
        <f t="shared" ref="C3787" si="764">C3788</f>
        <v>82000</v>
      </c>
      <c r="D3787" s="176">
        <f t="shared" ref="D3787" si="765">D3788</f>
        <v>25200</v>
      </c>
    </row>
    <row r="3788" spans="1:4" s="136" customFormat="1" ht="20.25" x14ac:dyDescent="0.2">
      <c r="A3788" s="159">
        <v>638100</v>
      </c>
      <c r="B3788" s="160" t="s">
        <v>285</v>
      </c>
      <c r="C3788" s="152">
        <v>82000</v>
      </c>
      <c r="D3788" s="152">
        <v>25200</v>
      </c>
    </row>
    <row r="3789" spans="1:4" s="200" customFormat="1" ht="20.25" x14ac:dyDescent="0.2">
      <c r="A3789" s="186"/>
      <c r="B3789" s="187" t="s">
        <v>294</v>
      </c>
      <c r="C3789" s="188">
        <f>C3751+C3775+C3783</f>
        <v>10567200</v>
      </c>
      <c r="D3789" s="188">
        <f>D3751+D3775+D3783</f>
        <v>2310900</v>
      </c>
    </row>
    <row r="3790" spans="1:4" s="136" customFormat="1" ht="20.25" x14ac:dyDescent="0.2">
      <c r="A3790" s="146"/>
      <c r="B3790" s="154"/>
      <c r="C3790" s="158"/>
      <c r="D3790" s="158"/>
    </row>
    <row r="3791" spans="1:4" s="136" customFormat="1" ht="20.25" x14ac:dyDescent="0.2">
      <c r="A3791" s="157"/>
      <c r="B3791" s="154"/>
      <c r="C3791" s="152"/>
      <c r="D3791" s="152"/>
    </row>
    <row r="3792" spans="1:4" s="136" customFormat="1" ht="20.25" x14ac:dyDescent="0.2">
      <c r="A3792" s="159" t="s">
        <v>493</v>
      </c>
      <c r="B3792" s="168"/>
      <c r="C3792" s="152"/>
      <c r="D3792" s="152"/>
    </row>
    <row r="3793" spans="1:4" s="136" customFormat="1" ht="20.25" x14ac:dyDescent="0.2">
      <c r="A3793" s="159" t="s">
        <v>494</v>
      </c>
      <c r="B3793" s="168"/>
      <c r="C3793" s="152"/>
      <c r="D3793" s="152"/>
    </row>
    <row r="3794" spans="1:4" s="136" customFormat="1" ht="20.25" x14ac:dyDescent="0.2">
      <c r="A3794" s="159" t="s">
        <v>394</v>
      </c>
      <c r="B3794" s="168"/>
      <c r="C3794" s="152"/>
      <c r="D3794" s="152"/>
    </row>
    <row r="3795" spans="1:4" s="136" customFormat="1" ht="20.25" x14ac:dyDescent="0.2">
      <c r="A3795" s="159" t="s">
        <v>293</v>
      </c>
      <c r="B3795" s="168"/>
      <c r="C3795" s="152"/>
      <c r="D3795" s="152"/>
    </row>
    <row r="3796" spans="1:4" s="136" customFormat="1" ht="20.25" x14ac:dyDescent="0.2">
      <c r="A3796" s="159"/>
      <c r="B3796" s="161"/>
      <c r="C3796" s="158"/>
      <c r="D3796" s="158"/>
    </row>
    <row r="3797" spans="1:4" s="136" customFormat="1" ht="20.25" x14ac:dyDescent="0.2">
      <c r="A3797" s="175">
        <v>410000</v>
      </c>
      <c r="B3797" s="163" t="s">
        <v>44</v>
      </c>
      <c r="C3797" s="176">
        <f>C3798+C3803+C3815+C3817+C3824+0+0</f>
        <v>96189600</v>
      </c>
      <c r="D3797" s="176">
        <f>D3798+D3803+D3815+D3817+D3824+0+0</f>
        <v>0</v>
      </c>
    </row>
    <row r="3798" spans="1:4" s="136" customFormat="1" ht="20.25" x14ac:dyDescent="0.2">
      <c r="A3798" s="175">
        <v>411000</v>
      </c>
      <c r="B3798" s="163" t="s">
        <v>45</v>
      </c>
      <c r="C3798" s="176">
        <f t="shared" ref="C3798" si="766">SUM(C3799:C3802)</f>
        <v>2766800</v>
      </c>
      <c r="D3798" s="176">
        <f t="shared" ref="D3798" si="767">SUM(D3799:D3802)</f>
        <v>0</v>
      </c>
    </row>
    <row r="3799" spans="1:4" s="136" customFormat="1" ht="20.25" x14ac:dyDescent="0.2">
      <c r="A3799" s="159">
        <v>411100</v>
      </c>
      <c r="B3799" s="160" t="s">
        <v>46</v>
      </c>
      <c r="C3799" s="152">
        <v>2570000</v>
      </c>
      <c r="D3799" s="167">
        <v>0</v>
      </c>
    </row>
    <row r="3800" spans="1:4" s="136" customFormat="1" ht="20.25" x14ac:dyDescent="0.2">
      <c r="A3800" s="159">
        <v>411200</v>
      </c>
      <c r="B3800" s="160" t="s">
        <v>47</v>
      </c>
      <c r="C3800" s="152">
        <v>100000</v>
      </c>
      <c r="D3800" s="167">
        <v>0</v>
      </c>
    </row>
    <row r="3801" spans="1:4" s="136" customFormat="1" ht="40.5" x14ac:dyDescent="0.2">
      <c r="A3801" s="159">
        <v>411300</v>
      </c>
      <c r="B3801" s="160" t="s">
        <v>48</v>
      </c>
      <c r="C3801" s="152">
        <v>80000</v>
      </c>
      <c r="D3801" s="167">
        <v>0</v>
      </c>
    </row>
    <row r="3802" spans="1:4" s="136" customFormat="1" ht="20.25" x14ac:dyDescent="0.2">
      <c r="A3802" s="159">
        <v>411400</v>
      </c>
      <c r="B3802" s="160" t="s">
        <v>49</v>
      </c>
      <c r="C3802" s="152">
        <v>16800</v>
      </c>
      <c r="D3802" s="167">
        <v>0</v>
      </c>
    </row>
    <row r="3803" spans="1:4" s="136" customFormat="1" ht="20.25" x14ac:dyDescent="0.2">
      <c r="A3803" s="175">
        <v>412000</v>
      </c>
      <c r="B3803" s="168" t="s">
        <v>50</v>
      </c>
      <c r="C3803" s="176">
        <f t="shared" ref="C3803" si="768">SUM(C3804:C3814)</f>
        <v>564300</v>
      </c>
      <c r="D3803" s="176">
        <f t="shared" ref="D3803" si="769">SUM(D3804:D3814)</f>
        <v>0</v>
      </c>
    </row>
    <row r="3804" spans="1:4" s="136" customFormat="1" ht="20.25" x14ac:dyDescent="0.2">
      <c r="A3804" s="159">
        <v>412200</v>
      </c>
      <c r="B3804" s="160" t="s">
        <v>52</v>
      </c>
      <c r="C3804" s="152">
        <v>54000</v>
      </c>
      <c r="D3804" s="167">
        <v>0</v>
      </c>
    </row>
    <row r="3805" spans="1:4" s="136" customFormat="1" ht="20.25" x14ac:dyDescent="0.2">
      <c r="A3805" s="159">
        <v>412300</v>
      </c>
      <c r="B3805" s="160" t="s">
        <v>53</v>
      </c>
      <c r="C3805" s="152">
        <v>45000</v>
      </c>
      <c r="D3805" s="167">
        <v>0</v>
      </c>
    </row>
    <row r="3806" spans="1:4" s="136" customFormat="1" ht="20.25" x14ac:dyDescent="0.2">
      <c r="A3806" s="159">
        <v>412500</v>
      </c>
      <c r="B3806" s="160" t="s">
        <v>57</v>
      </c>
      <c r="C3806" s="152">
        <v>15000</v>
      </c>
      <c r="D3806" s="167">
        <v>0</v>
      </c>
    </row>
    <row r="3807" spans="1:4" s="136" customFormat="1" ht="20.25" x14ac:dyDescent="0.2">
      <c r="A3807" s="159">
        <v>412600</v>
      </c>
      <c r="B3807" s="160" t="s">
        <v>58</v>
      </c>
      <c r="C3807" s="152">
        <v>47000</v>
      </c>
      <c r="D3807" s="167">
        <v>0</v>
      </c>
    </row>
    <row r="3808" spans="1:4" s="136" customFormat="1" ht="20.25" x14ac:dyDescent="0.2">
      <c r="A3808" s="159">
        <v>412700</v>
      </c>
      <c r="B3808" s="160" t="s">
        <v>60</v>
      </c>
      <c r="C3808" s="152">
        <v>130000</v>
      </c>
      <c r="D3808" s="167">
        <v>0</v>
      </c>
    </row>
    <row r="3809" spans="1:4" s="136" customFormat="1" ht="20.25" x14ac:dyDescent="0.2">
      <c r="A3809" s="159">
        <v>412900</v>
      </c>
      <c r="B3809" s="160" t="s">
        <v>74</v>
      </c>
      <c r="C3809" s="152">
        <v>1300.0000000000002</v>
      </c>
      <c r="D3809" s="167">
        <v>0</v>
      </c>
    </row>
    <row r="3810" spans="1:4" s="136" customFormat="1" ht="20.25" x14ac:dyDescent="0.2">
      <c r="A3810" s="159">
        <v>412900</v>
      </c>
      <c r="B3810" s="160" t="s">
        <v>75</v>
      </c>
      <c r="C3810" s="152">
        <v>220000</v>
      </c>
      <c r="D3810" s="167">
        <v>0</v>
      </c>
    </row>
    <row r="3811" spans="1:4" s="136" customFormat="1" ht="20.25" x14ac:dyDescent="0.2">
      <c r="A3811" s="159">
        <v>412900</v>
      </c>
      <c r="B3811" s="169" t="s">
        <v>76</v>
      </c>
      <c r="C3811" s="152">
        <v>4000</v>
      </c>
      <c r="D3811" s="167">
        <v>0</v>
      </c>
    </row>
    <row r="3812" spans="1:4" s="136" customFormat="1" ht="20.25" x14ac:dyDescent="0.2">
      <c r="A3812" s="159">
        <v>412900</v>
      </c>
      <c r="B3812" s="169" t="s">
        <v>78</v>
      </c>
      <c r="C3812" s="152">
        <v>8000</v>
      </c>
      <c r="D3812" s="167">
        <v>0</v>
      </c>
    </row>
    <row r="3813" spans="1:4" s="136" customFormat="1" ht="20.25" x14ac:dyDescent="0.2">
      <c r="A3813" s="159">
        <v>412900</v>
      </c>
      <c r="B3813" s="169" t="s">
        <v>93</v>
      </c>
      <c r="C3813" s="152">
        <v>30000</v>
      </c>
      <c r="D3813" s="167">
        <v>0</v>
      </c>
    </row>
    <row r="3814" spans="1:4" s="136" customFormat="1" ht="20.25" x14ac:dyDescent="0.2">
      <c r="A3814" s="159">
        <v>412900</v>
      </c>
      <c r="B3814" s="160" t="s">
        <v>80</v>
      </c>
      <c r="C3814" s="152">
        <v>10000</v>
      </c>
      <c r="D3814" s="167">
        <v>0</v>
      </c>
    </row>
    <row r="3815" spans="1:4" s="136" customFormat="1" ht="20.25" x14ac:dyDescent="0.2">
      <c r="A3815" s="175">
        <v>414000</v>
      </c>
      <c r="B3815" s="168" t="s">
        <v>107</v>
      </c>
      <c r="C3815" s="176">
        <f>SUM(C3816:C3816)</f>
        <v>1900000</v>
      </c>
      <c r="D3815" s="176">
        <f>SUM(D3816:D3816)</f>
        <v>0</v>
      </c>
    </row>
    <row r="3816" spans="1:4" s="136" customFormat="1" ht="20.25" x14ac:dyDescent="0.2">
      <c r="A3816" s="159">
        <v>414100</v>
      </c>
      <c r="B3816" s="160" t="s">
        <v>109</v>
      </c>
      <c r="C3816" s="152">
        <v>1900000</v>
      </c>
      <c r="D3816" s="167">
        <v>0</v>
      </c>
    </row>
    <row r="3817" spans="1:4" s="177" customFormat="1" ht="20.25" x14ac:dyDescent="0.2">
      <c r="A3817" s="175">
        <v>415000</v>
      </c>
      <c r="B3817" s="162" t="s">
        <v>119</v>
      </c>
      <c r="C3817" s="176">
        <f>SUM(C3818:C3823)</f>
        <v>83958500</v>
      </c>
      <c r="D3817" s="176">
        <f>SUM(D3818:D3823)</f>
        <v>0</v>
      </c>
    </row>
    <row r="3818" spans="1:4" s="136" customFormat="1" ht="20.25" x14ac:dyDescent="0.2">
      <c r="A3818" s="179">
        <v>415200</v>
      </c>
      <c r="B3818" s="160" t="s">
        <v>141</v>
      </c>
      <c r="C3818" s="152">
        <v>1554000</v>
      </c>
      <c r="D3818" s="167">
        <v>0</v>
      </c>
    </row>
    <row r="3819" spans="1:4" s="136" customFormat="1" ht="20.25" x14ac:dyDescent="0.2">
      <c r="A3819" s="179">
        <v>415200</v>
      </c>
      <c r="B3819" s="160" t="s">
        <v>763</v>
      </c>
      <c r="C3819" s="152">
        <v>220000</v>
      </c>
      <c r="D3819" s="167">
        <v>0</v>
      </c>
    </row>
    <row r="3820" spans="1:4" s="136" customFormat="1" ht="20.25" x14ac:dyDescent="0.2">
      <c r="A3820" s="159">
        <v>415200</v>
      </c>
      <c r="B3820" s="160" t="s">
        <v>142</v>
      </c>
      <c r="C3820" s="152">
        <v>860000</v>
      </c>
      <c r="D3820" s="167">
        <v>0</v>
      </c>
    </row>
    <row r="3821" spans="1:4" s="136" customFormat="1" ht="20.25" x14ac:dyDescent="0.2">
      <c r="A3821" s="159">
        <v>415200</v>
      </c>
      <c r="B3821" s="160" t="s">
        <v>346</v>
      </c>
      <c r="C3821" s="152">
        <v>264500</v>
      </c>
      <c r="D3821" s="167">
        <v>0</v>
      </c>
    </row>
    <row r="3822" spans="1:4" s="136" customFormat="1" ht="20.25" x14ac:dyDescent="0.2">
      <c r="A3822" s="159">
        <v>415200</v>
      </c>
      <c r="B3822" s="160" t="s">
        <v>667</v>
      </c>
      <c r="C3822" s="152">
        <v>4380000</v>
      </c>
      <c r="D3822" s="167">
        <v>0</v>
      </c>
    </row>
    <row r="3823" spans="1:4" s="136" customFormat="1" ht="20.25" x14ac:dyDescent="0.2">
      <c r="A3823" s="159">
        <v>415200</v>
      </c>
      <c r="B3823" s="160" t="s">
        <v>316</v>
      </c>
      <c r="C3823" s="152">
        <v>76680000</v>
      </c>
      <c r="D3823" s="167">
        <v>0</v>
      </c>
    </row>
    <row r="3824" spans="1:4" s="177" customFormat="1" ht="20.25" x14ac:dyDescent="0.2">
      <c r="A3824" s="175">
        <v>416000</v>
      </c>
      <c r="B3824" s="168" t="s">
        <v>167</v>
      </c>
      <c r="C3824" s="176">
        <f t="shared" ref="C3824" si="770">SUM(C3825:C3825)</f>
        <v>7000000</v>
      </c>
      <c r="D3824" s="176">
        <f t="shared" ref="D3824" si="771">SUM(D3825:D3825)</f>
        <v>0</v>
      </c>
    </row>
    <row r="3825" spans="1:5" s="136" customFormat="1" ht="20.25" x14ac:dyDescent="0.2">
      <c r="A3825" s="159">
        <v>416300</v>
      </c>
      <c r="B3825" s="160" t="s">
        <v>191</v>
      </c>
      <c r="C3825" s="152">
        <v>7000000</v>
      </c>
      <c r="D3825" s="167">
        <v>0</v>
      </c>
    </row>
    <row r="3826" spans="1:5" s="177" customFormat="1" ht="20.25" x14ac:dyDescent="0.2">
      <c r="A3826" s="175">
        <v>480000</v>
      </c>
      <c r="B3826" s="168" t="s">
        <v>200</v>
      </c>
      <c r="C3826" s="176">
        <f>C3827+C3838</f>
        <v>326980800</v>
      </c>
      <c r="D3826" s="176">
        <f>D3827+D3838</f>
        <v>0</v>
      </c>
    </row>
    <row r="3827" spans="1:5" s="136" customFormat="1" ht="20.25" x14ac:dyDescent="0.2">
      <c r="A3827" s="175">
        <v>487000</v>
      </c>
      <c r="B3827" s="168" t="s">
        <v>25</v>
      </c>
      <c r="C3827" s="176">
        <f>SUM(C3828:C3837)</f>
        <v>326380800</v>
      </c>
      <c r="D3827" s="176">
        <f>SUM(D3828:D3837)</f>
        <v>0</v>
      </c>
    </row>
    <row r="3828" spans="1:5" s="136" customFormat="1" ht="20.25" x14ac:dyDescent="0.2">
      <c r="A3828" s="159">
        <v>487300</v>
      </c>
      <c r="B3828" s="160" t="s">
        <v>209</v>
      </c>
      <c r="C3828" s="152">
        <v>40000000</v>
      </c>
      <c r="D3828" s="167">
        <v>0</v>
      </c>
    </row>
    <row r="3829" spans="1:5" s="136" customFormat="1" ht="20.25" x14ac:dyDescent="0.2">
      <c r="A3829" s="159">
        <v>487300</v>
      </c>
      <c r="B3829" s="160" t="s">
        <v>615</v>
      </c>
      <c r="C3829" s="152">
        <v>14300000</v>
      </c>
      <c r="D3829" s="167">
        <v>0</v>
      </c>
    </row>
    <row r="3830" spans="1:5" s="136" customFormat="1" ht="20.25" x14ac:dyDescent="0.2">
      <c r="A3830" s="159">
        <v>487400</v>
      </c>
      <c r="B3830" s="160" t="s">
        <v>742</v>
      </c>
      <c r="C3830" s="152">
        <v>9000000</v>
      </c>
      <c r="D3830" s="167">
        <v>0</v>
      </c>
    </row>
    <row r="3831" spans="1:5" s="136" customFormat="1" ht="20.25" x14ac:dyDescent="0.2">
      <c r="A3831" s="179">
        <v>487400</v>
      </c>
      <c r="B3831" s="160" t="s">
        <v>676</v>
      </c>
      <c r="C3831" s="152">
        <v>1615300</v>
      </c>
      <c r="D3831" s="167">
        <v>0</v>
      </c>
    </row>
    <row r="3832" spans="1:5" s="136" customFormat="1" ht="20.25" x14ac:dyDescent="0.2">
      <c r="A3832" s="179">
        <v>487400</v>
      </c>
      <c r="B3832" s="160" t="s">
        <v>219</v>
      </c>
      <c r="C3832" s="152">
        <v>3500000</v>
      </c>
      <c r="D3832" s="167">
        <v>0</v>
      </c>
      <c r="E3832" s="135"/>
    </row>
    <row r="3833" spans="1:5" s="136" customFormat="1" ht="20.25" x14ac:dyDescent="0.2">
      <c r="A3833" s="179">
        <v>487400</v>
      </c>
      <c r="B3833" s="160" t="s">
        <v>642</v>
      </c>
      <c r="C3833" s="152">
        <v>132300000</v>
      </c>
      <c r="D3833" s="167">
        <v>0</v>
      </c>
    </row>
    <row r="3834" spans="1:5" s="136" customFormat="1" ht="20.25" x14ac:dyDescent="0.2">
      <c r="A3834" s="179">
        <v>487400</v>
      </c>
      <c r="B3834" s="160" t="s">
        <v>727</v>
      </c>
      <c r="C3834" s="152">
        <v>76000000</v>
      </c>
      <c r="D3834" s="167">
        <v>0</v>
      </c>
      <c r="E3834" s="135"/>
    </row>
    <row r="3835" spans="1:5" s="136" customFormat="1" ht="20.25" x14ac:dyDescent="0.2">
      <c r="A3835" s="179">
        <v>487400</v>
      </c>
      <c r="B3835" s="160" t="s">
        <v>220</v>
      </c>
      <c r="C3835" s="152">
        <v>9040000</v>
      </c>
      <c r="D3835" s="167">
        <v>0</v>
      </c>
    </row>
    <row r="3836" spans="1:5" s="136" customFormat="1" ht="40.5" x14ac:dyDescent="0.2">
      <c r="A3836" s="179">
        <v>487400</v>
      </c>
      <c r="B3836" s="160" t="s">
        <v>223</v>
      </c>
      <c r="C3836" s="152">
        <v>625500</v>
      </c>
      <c r="D3836" s="167">
        <v>0</v>
      </c>
    </row>
    <row r="3837" spans="1:5" s="136" customFormat="1" ht="20.25" x14ac:dyDescent="0.2">
      <c r="A3837" s="179">
        <v>487400</v>
      </c>
      <c r="B3837" s="160" t="s">
        <v>224</v>
      </c>
      <c r="C3837" s="152">
        <v>40000000</v>
      </c>
      <c r="D3837" s="167">
        <v>0</v>
      </c>
    </row>
    <row r="3838" spans="1:5" s="136" customFormat="1" ht="20.25" x14ac:dyDescent="0.2">
      <c r="A3838" s="175">
        <v>488000</v>
      </c>
      <c r="B3838" s="168" t="s">
        <v>31</v>
      </c>
      <c r="C3838" s="176">
        <f>0+0+0+C3839</f>
        <v>600000</v>
      </c>
      <c r="D3838" s="176">
        <f>0+0+0+D3839</f>
        <v>0</v>
      </c>
    </row>
    <row r="3839" spans="1:5" s="136" customFormat="1" ht="20.25" x14ac:dyDescent="0.2">
      <c r="A3839" s="159">
        <v>488100</v>
      </c>
      <c r="B3839" s="160" t="s">
        <v>728</v>
      </c>
      <c r="C3839" s="152">
        <v>600000</v>
      </c>
      <c r="D3839" s="167">
        <v>0</v>
      </c>
    </row>
    <row r="3840" spans="1:5" s="136" customFormat="1" ht="20.25" x14ac:dyDescent="0.2">
      <c r="A3840" s="175">
        <v>510000</v>
      </c>
      <c r="B3840" s="168" t="s">
        <v>243</v>
      </c>
      <c r="C3840" s="176">
        <f t="shared" ref="C3840" si="772">C3841+C3844</f>
        <v>68070300</v>
      </c>
      <c r="D3840" s="176">
        <f t="shared" ref="D3840" si="773">D3841+D3844</f>
        <v>0</v>
      </c>
    </row>
    <row r="3841" spans="1:4" s="136" customFormat="1" ht="20.25" x14ac:dyDescent="0.2">
      <c r="A3841" s="175">
        <v>511000</v>
      </c>
      <c r="B3841" s="168" t="s">
        <v>244</v>
      </c>
      <c r="C3841" s="176">
        <f t="shared" ref="C3841" si="774">SUM(C3842:C3843)</f>
        <v>68063300</v>
      </c>
      <c r="D3841" s="176">
        <f t="shared" ref="D3841" si="775">SUM(D3842:D3843)</f>
        <v>0</v>
      </c>
    </row>
    <row r="3842" spans="1:4" s="136" customFormat="1" ht="20.25" x14ac:dyDescent="0.2">
      <c r="A3842" s="179">
        <v>511100</v>
      </c>
      <c r="B3842" s="160" t="s">
        <v>245</v>
      </c>
      <c r="C3842" s="152">
        <v>68058300</v>
      </c>
      <c r="D3842" s="167">
        <v>0</v>
      </c>
    </row>
    <row r="3843" spans="1:4" s="136" customFormat="1" ht="20.25" x14ac:dyDescent="0.2">
      <c r="A3843" s="159">
        <v>511300</v>
      </c>
      <c r="B3843" s="160" t="s">
        <v>247</v>
      </c>
      <c r="C3843" s="152">
        <v>5000</v>
      </c>
      <c r="D3843" s="167">
        <v>0</v>
      </c>
    </row>
    <row r="3844" spans="1:4" s="177" customFormat="1" ht="20.25" x14ac:dyDescent="0.2">
      <c r="A3844" s="175">
        <v>516000</v>
      </c>
      <c r="B3844" s="168" t="s">
        <v>256</v>
      </c>
      <c r="C3844" s="176">
        <f t="shared" ref="C3844" si="776">C3845</f>
        <v>7000</v>
      </c>
      <c r="D3844" s="176">
        <f t="shared" ref="D3844" si="777">D3845</f>
        <v>0</v>
      </c>
    </row>
    <row r="3845" spans="1:4" s="136" customFormat="1" ht="20.25" x14ac:dyDescent="0.2">
      <c r="A3845" s="159">
        <v>516100</v>
      </c>
      <c r="B3845" s="160" t="s">
        <v>256</v>
      </c>
      <c r="C3845" s="152">
        <v>7000</v>
      </c>
      <c r="D3845" s="167">
        <v>0</v>
      </c>
    </row>
    <row r="3846" spans="1:4" s="177" customFormat="1" ht="20.25" x14ac:dyDescent="0.2">
      <c r="A3846" s="175">
        <v>630000</v>
      </c>
      <c r="B3846" s="168" t="s">
        <v>277</v>
      </c>
      <c r="C3846" s="176">
        <f>C3847+C3849</f>
        <v>155000</v>
      </c>
      <c r="D3846" s="176">
        <f>D3847+D3849</f>
        <v>0</v>
      </c>
    </row>
    <row r="3847" spans="1:4" s="177" customFormat="1" ht="20.25" x14ac:dyDescent="0.2">
      <c r="A3847" s="175">
        <v>631000</v>
      </c>
      <c r="B3847" s="168" t="s">
        <v>278</v>
      </c>
      <c r="C3847" s="176">
        <f>SUM(C3848:C3848)</f>
        <v>35000</v>
      </c>
      <c r="D3847" s="176">
        <f>SUM(D3848:D3848)</f>
        <v>0</v>
      </c>
    </row>
    <row r="3848" spans="1:4" s="136" customFormat="1" ht="20.25" x14ac:dyDescent="0.2">
      <c r="A3848" s="159">
        <v>631100</v>
      </c>
      <c r="B3848" s="160" t="s">
        <v>279</v>
      </c>
      <c r="C3848" s="152">
        <v>35000</v>
      </c>
      <c r="D3848" s="167">
        <v>0</v>
      </c>
    </row>
    <row r="3849" spans="1:4" s="177" customFormat="1" ht="20.25" x14ac:dyDescent="0.2">
      <c r="A3849" s="175">
        <v>638000</v>
      </c>
      <c r="B3849" s="168" t="s">
        <v>284</v>
      </c>
      <c r="C3849" s="176">
        <f>C3850+0</f>
        <v>120000</v>
      </c>
      <c r="D3849" s="176">
        <f>D3850+0</f>
        <v>0</v>
      </c>
    </row>
    <row r="3850" spans="1:4" s="136" customFormat="1" ht="20.25" x14ac:dyDescent="0.2">
      <c r="A3850" s="159">
        <v>638100</v>
      </c>
      <c r="B3850" s="160" t="s">
        <v>285</v>
      </c>
      <c r="C3850" s="152">
        <v>120000</v>
      </c>
      <c r="D3850" s="167">
        <v>0</v>
      </c>
    </row>
    <row r="3851" spans="1:4" s="136" customFormat="1" ht="20.25" x14ac:dyDescent="0.2">
      <c r="A3851" s="181"/>
      <c r="B3851" s="172" t="s">
        <v>294</v>
      </c>
      <c r="C3851" s="178">
        <f>C3797+C3826+C3840+C3846+0+0</f>
        <v>491395700</v>
      </c>
      <c r="D3851" s="178">
        <f>D3797+D3826+D3840+D3846+0+0</f>
        <v>0</v>
      </c>
    </row>
    <row r="3852" spans="1:4" s="202" customFormat="1" ht="20.25" x14ac:dyDescent="0.2">
      <c r="A3852" s="157"/>
      <c r="B3852" s="161"/>
      <c r="C3852" s="158"/>
      <c r="D3852" s="158"/>
    </row>
    <row r="3853" spans="1:4" s="202" customFormat="1" ht="20.25" x14ac:dyDescent="0.2">
      <c r="A3853" s="157"/>
      <c r="B3853" s="161"/>
      <c r="C3853" s="158"/>
      <c r="D3853" s="158"/>
    </row>
    <row r="3854" spans="1:4" s="202" customFormat="1" ht="20.25" x14ac:dyDescent="0.2">
      <c r="A3854" s="159" t="s">
        <v>656</v>
      </c>
      <c r="B3854" s="160"/>
      <c r="C3854" s="158"/>
      <c r="D3854" s="158"/>
    </row>
    <row r="3855" spans="1:4" s="202" customFormat="1" ht="20.25" x14ac:dyDescent="0.2">
      <c r="A3855" s="159" t="s">
        <v>494</v>
      </c>
      <c r="B3855" s="160"/>
      <c r="C3855" s="158"/>
      <c r="D3855" s="158"/>
    </row>
    <row r="3856" spans="1:4" s="202" customFormat="1" ht="20.25" x14ac:dyDescent="0.2">
      <c r="A3856" s="159" t="s">
        <v>437</v>
      </c>
      <c r="B3856" s="160"/>
      <c r="C3856" s="158"/>
      <c r="D3856" s="158"/>
    </row>
    <row r="3857" spans="1:4" s="202" customFormat="1" ht="20.25" x14ac:dyDescent="0.2">
      <c r="A3857" s="159" t="s">
        <v>660</v>
      </c>
      <c r="B3857" s="160"/>
      <c r="C3857" s="158"/>
      <c r="D3857" s="158"/>
    </row>
    <row r="3858" spans="1:4" s="202" customFormat="1" ht="20.25" x14ac:dyDescent="0.2">
      <c r="A3858" s="157"/>
      <c r="B3858" s="160"/>
      <c r="C3858" s="158"/>
      <c r="D3858" s="158"/>
    </row>
    <row r="3859" spans="1:4" s="203" customFormat="1" ht="20.25" x14ac:dyDescent="0.2">
      <c r="A3859" s="175">
        <v>410000</v>
      </c>
      <c r="B3859" s="163" t="s">
        <v>44</v>
      </c>
      <c r="C3859" s="176">
        <f t="shared" ref="C3859" si="778">C3860+C3865+C3879</f>
        <v>6971700</v>
      </c>
      <c r="D3859" s="176">
        <f t="shared" ref="D3859" si="779">D3860+D3865+D3879</f>
        <v>0</v>
      </c>
    </row>
    <row r="3860" spans="1:4" s="203" customFormat="1" ht="20.25" x14ac:dyDescent="0.2">
      <c r="A3860" s="175">
        <v>411000</v>
      </c>
      <c r="B3860" s="163" t="s">
        <v>45</v>
      </c>
      <c r="C3860" s="176">
        <f t="shared" ref="C3860" si="780">SUM(C3861:C3864)</f>
        <v>6177100</v>
      </c>
      <c r="D3860" s="176">
        <f>SUM(D3861:D3864)</f>
        <v>0</v>
      </c>
    </row>
    <row r="3861" spans="1:4" s="202" customFormat="1" ht="20.25" x14ac:dyDescent="0.2">
      <c r="A3861" s="159">
        <v>411100</v>
      </c>
      <c r="B3861" s="160" t="s">
        <v>46</v>
      </c>
      <c r="C3861" s="152">
        <f>5530600+197700</f>
        <v>5728300</v>
      </c>
      <c r="D3861" s="167">
        <v>0</v>
      </c>
    </row>
    <row r="3862" spans="1:4" s="202" customFormat="1" ht="20.25" x14ac:dyDescent="0.2">
      <c r="A3862" s="159">
        <v>411200</v>
      </c>
      <c r="B3862" s="160" t="s">
        <v>47</v>
      </c>
      <c r="C3862" s="152">
        <v>189900</v>
      </c>
      <c r="D3862" s="167">
        <v>0</v>
      </c>
    </row>
    <row r="3863" spans="1:4" s="202" customFormat="1" ht="40.5" x14ac:dyDescent="0.2">
      <c r="A3863" s="159">
        <v>411300</v>
      </c>
      <c r="B3863" s="160" t="s">
        <v>48</v>
      </c>
      <c r="C3863" s="152">
        <v>197500</v>
      </c>
      <c r="D3863" s="167">
        <v>0</v>
      </c>
    </row>
    <row r="3864" spans="1:4" s="202" customFormat="1" ht="20.25" x14ac:dyDescent="0.2">
      <c r="A3864" s="159">
        <v>411400</v>
      </c>
      <c r="B3864" s="160" t="s">
        <v>49</v>
      </c>
      <c r="C3864" s="152">
        <v>61400</v>
      </c>
      <c r="D3864" s="167">
        <v>0</v>
      </c>
    </row>
    <row r="3865" spans="1:4" s="203" customFormat="1" ht="20.25" x14ac:dyDescent="0.2">
      <c r="A3865" s="175">
        <v>412000</v>
      </c>
      <c r="B3865" s="168" t="s">
        <v>50</v>
      </c>
      <c r="C3865" s="176">
        <f>SUM(C3866:C3878)</f>
        <v>794600</v>
      </c>
      <c r="D3865" s="176">
        <f>SUM(D3866:D3878)</f>
        <v>0</v>
      </c>
    </row>
    <row r="3866" spans="1:4" s="202" customFormat="1" ht="20.25" x14ac:dyDescent="0.2">
      <c r="A3866" s="179">
        <v>412100</v>
      </c>
      <c r="B3866" s="160" t="s">
        <v>51</v>
      </c>
      <c r="C3866" s="152">
        <v>19000</v>
      </c>
      <c r="D3866" s="167">
        <v>0</v>
      </c>
    </row>
    <row r="3867" spans="1:4" s="202" customFormat="1" ht="20.25" x14ac:dyDescent="0.2">
      <c r="A3867" s="159">
        <v>412200</v>
      </c>
      <c r="B3867" s="160" t="s">
        <v>52</v>
      </c>
      <c r="C3867" s="152">
        <v>350200</v>
      </c>
      <c r="D3867" s="167">
        <v>0</v>
      </c>
    </row>
    <row r="3868" spans="1:4" s="202" customFormat="1" ht="20.25" x14ac:dyDescent="0.2">
      <c r="A3868" s="159">
        <v>412300</v>
      </c>
      <c r="B3868" s="160" t="s">
        <v>53</v>
      </c>
      <c r="C3868" s="152">
        <v>87500</v>
      </c>
      <c r="D3868" s="167">
        <v>0</v>
      </c>
    </row>
    <row r="3869" spans="1:4" s="202" customFormat="1" ht="20.25" x14ac:dyDescent="0.2">
      <c r="A3869" s="159">
        <v>412400</v>
      </c>
      <c r="B3869" s="160" t="s">
        <v>55</v>
      </c>
      <c r="C3869" s="152">
        <v>1000</v>
      </c>
      <c r="D3869" s="167">
        <v>0</v>
      </c>
    </row>
    <row r="3870" spans="1:4" s="202" customFormat="1" ht="20.25" x14ac:dyDescent="0.2">
      <c r="A3870" s="159">
        <v>412500</v>
      </c>
      <c r="B3870" s="160" t="s">
        <v>57</v>
      </c>
      <c r="C3870" s="152">
        <v>117000</v>
      </c>
      <c r="D3870" s="167">
        <v>0</v>
      </c>
    </row>
    <row r="3871" spans="1:4" s="202" customFormat="1" ht="20.25" x14ac:dyDescent="0.2">
      <c r="A3871" s="159">
        <v>412600</v>
      </c>
      <c r="B3871" s="160" t="s">
        <v>58</v>
      </c>
      <c r="C3871" s="152">
        <v>16000</v>
      </c>
      <c r="D3871" s="167">
        <v>0</v>
      </c>
    </row>
    <row r="3872" spans="1:4" s="202" customFormat="1" ht="20.25" x14ac:dyDescent="0.2">
      <c r="A3872" s="159">
        <v>412700</v>
      </c>
      <c r="B3872" s="160" t="s">
        <v>60</v>
      </c>
      <c r="C3872" s="152">
        <v>110100</v>
      </c>
      <c r="D3872" s="167">
        <v>0</v>
      </c>
    </row>
    <row r="3873" spans="1:4" s="202" customFormat="1" ht="20.25" x14ac:dyDescent="0.2">
      <c r="A3873" s="159">
        <v>412900</v>
      </c>
      <c r="B3873" s="169" t="s">
        <v>74</v>
      </c>
      <c r="C3873" s="152">
        <v>15000</v>
      </c>
      <c r="D3873" s="167">
        <v>0</v>
      </c>
    </row>
    <row r="3874" spans="1:4" s="202" customFormat="1" ht="20.25" x14ac:dyDescent="0.2">
      <c r="A3874" s="159">
        <v>412900</v>
      </c>
      <c r="B3874" s="169" t="s">
        <v>75</v>
      </c>
      <c r="C3874" s="152">
        <v>50000</v>
      </c>
      <c r="D3874" s="167">
        <v>0</v>
      </c>
    </row>
    <row r="3875" spans="1:4" s="202" customFormat="1" ht="20.25" x14ac:dyDescent="0.2">
      <c r="A3875" s="159">
        <v>412900</v>
      </c>
      <c r="B3875" s="169" t="s">
        <v>76</v>
      </c>
      <c r="C3875" s="152">
        <v>7500</v>
      </c>
      <c r="D3875" s="167">
        <v>0</v>
      </c>
    </row>
    <row r="3876" spans="1:4" s="202" customFormat="1" ht="20.25" x14ac:dyDescent="0.2">
      <c r="A3876" s="159">
        <v>412900</v>
      </c>
      <c r="B3876" s="169" t="s">
        <v>77</v>
      </c>
      <c r="C3876" s="152">
        <v>800</v>
      </c>
      <c r="D3876" s="167">
        <v>0</v>
      </c>
    </row>
    <row r="3877" spans="1:4" s="202" customFormat="1" ht="20.25" x14ac:dyDescent="0.2">
      <c r="A3877" s="159">
        <v>412900</v>
      </c>
      <c r="B3877" s="169" t="s">
        <v>78</v>
      </c>
      <c r="C3877" s="152">
        <v>10500</v>
      </c>
      <c r="D3877" s="167">
        <v>0</v>
      </c>
    </row>
    <row r="3878" spans="1:4" s="202" customFormat="1" ht="20.25" x14ac:dyDescent="0.2">
      <c r="A3878" s="159">
        <v>412900</v>
      </c>
      <c r="B3878" s="169" t="s">
        <v>80</v>
      </c>
      <c r="C3878" s="152">
        <v>10000</v>
      </c>
      <c r="D3878" s="167">
        <v>0</v>
      </c>
    </row>
    <row r="3879" spans="1:4" s="203" customFormat="1" ht="40.5" x14ac:dyDescent="0.2">
      <c r="A3879" s="180">
        <v>418000</v>
      </c>
      <c r="B3879" s="163" t="s">
        <v>196</v>
      </c>
      <c r="C3879" s="176">
        <f t="shared" ref="C3879" si="781">C3880</f>
        <v>0</v>
      </c>
      <c r="D3879" s="176">
        <f>D3880</f>
        <v>0</v>
      </c>
    </row>
    <row r="3880" spans="1:4" s="202" customFormat="1" ht="20.25" x14ac:dyDescent="0.2">
      <c r="A3880" s="179">
        <v>418400</v>
      </c>
      <c r="B3880" s="169" t="s">
        <v>198</v>
      </c>
      <c r="C3880" s="152">
        <v>0</v>
      </c>
      <c r="D3880" s="167">
        <v>0</v>
      </c>
    </row>
    <row r="3881" spans="1:4" s="203" customFormat="1" ht="20.25" x14ac:dyDescent="0.2">
      <c r="A3881" s="175">
        <v>510000</v>
      </c>
      <c r="B3881" s="168" t="s">
        <v>243</v>
      </c>
      <c r="C3881" s="176">
        <f>C3882+C3884+0</f>
        <v>3300000</v>
      </c>
      <c r="D3881" s="176">
        <f>D3882+D3884+0</f>
        <v>0</v>
      </c>
    </row>
    <row r="3882" spans="1:4" s="203" customFormat="1" ht="20.25" x14ac:dyDescent="0.2">
      <c r="A3882" s="175">
        <v>511000</v>
      </c>
      <c r="B3882" s="168" t="s">
        <v>244</v>
      </c>
      <c r="C3882" s="176">
        <f t="shared" ref="C3882" si="782">C3883</f>
        <v>100000</v>
      </c>
      <c r="D3882" s="176">
        <f>D3883</f>
        <v>0</v>
      </c>
    </row>
    <row r="3883" spans="1:4" s="202" customFormat="1" ht="20.25" x14ac:dyDescent="0.2">
      <c r="A3883" s="159">
        <v>511300</v>
      </c>
      <c r="B3883" s="160" t="s">
        <v>247</v>
      </c>
      <c r="C3883" s="152">
        <v>100000</v>
      </c>
      <c r="D3883" s="167">
        <v>0</v>
      </c>
    </row>
    <row r="3884" spans="1:4" s="203" customFormat="1" ht="20.25" x14ac:dyDescent="0.2">
      <c r="A3884" s="175">
        <v>516000</v>
      </c>
      <c r="B3884" s="168" t="s">
        <v>256</v>
      </c>
      <c r="C3884" s="176">
        <f t="shared" ref="C3884" si="783">C3885</f>
        <v>3200000</v>
      </c>
      <c r="D3884" s="176">
        <f>D3885</f>
        <v>0</v>
      </c>
    </row>
    <row r="3885" spans="1:4" s="202" customFormat="1" ht="20.25" x14ac:dyDescent="0.2">
      <c r="A3885" s="159">
        <v>516100</v>
      </c>
      <c r="B3885" s="160" t="s">
        <v>256</v>
      </c>
      <c r="C3885" s="152">
        <v>3200000</v>
      </c>
      <c r="D3885" s="167">
        <v>0</v>
      </c>
    </row>
    <row r="3886" spans="1:4" s="203" customFormat="1" ht="20.25" x14ac:dyDescent="0.2">
      <c r="A3886" s="175">
        <v>630000</v>
      </c>
      <c r="B3886" s="168" t="s">
        <v>277</v>
      </c>
      <c r="C3886" s="176">
        <f t="shared" ref="C3886:C3887" si="784">C3887</f>
        <v>92000</v>
      </c>
      <c r="D3886" s="176">
        <f t="shared" ref="D3886:D3887" si="785">D3887</f>
        <v>0</v>
      </c>
    </row>
    <row r="3887" spans="1:4" s="203" customFormat="1" ht="20.25" x14ac:dyDescent="0.2">
      <c r="A3887" s="175">
        <v>638000</v>
      </c>
      <c r="B3887" s="168" t="s">
        <v>284</v>
      </c>
      <c r="C3887" s="176">
        <f t="shared" si="784"/>
        <v>92000</v>
      </c>
      <c r="D3887" s="176">
        <f t="shared" si="785"/>
        <v>0</v>
      </c>
    </row>
    <row r="3888" spans="1:4" s="202" customFormat="1" ht="20.25" x14ac:dyDescent="0.2">
      <c r="A3888" s="159">
        <v>638100</v>
      </c>
      <c r="B3888" s="160" t="s">
        <v>285</v>
      </c>
      <c r="C3888" s="152">
        <v>92000</v>
      </c>
      <c r="D3888" s="167">
        <v>0</v>
      </c>
    </row>
    <row r="3889" spans="1:4" s="204" customFormat="1" ht="20.25" x14ac:dyDescent="0.2">
      <c r="A3889" s="196"/>
      <c r="B3889" s="197" t="s">
        <v>294</v>
      </c>
      <c r="C3889" s="198">
        <f>C3859+C3881+C3886</f>
        <v>10363700</v>
      </c>
      <c r="D3889" s="198">
        <f>D3859+D3881+D3886</f>
        <v>0</v>
      </c>
    </row>
    <row r="3890" spans="1:4" s="202" customFormat="1" ht="20.25" x14ac:dyDescent="0.2">
      <c r="A3890" s="157"/>
      <c r="B3890" s="161"/>
      <c r="C3890" s="158"/>
      <c r="D3890" s="158"/>
    </row>
    <row r="3891" spans="1:4" s="202" customFormat="1" ht="20.25" x14ac:dyDescent="0.2">
      <c r="A3891" s="157"/>
      <c r="B3891" s="161"/>
      <c r="C3891" s="158"/>
      <c r="D3891" s="158"/>
    </row>
    <row r="3892" spans="1:4" s="202" customFormat="1" ht="20.25" x14ac:dyDescent="0.2">
      <c r="A3892" s="159" t="s">
        <v>655</v>
      </c>
      <c r="B3892" s="160"/>
      <c r="C3892" s="158"/>
      <c r="D3892" s="158"/>
    </row>
    <row r="3893" spans="1:4" s="202" customFormat="1" ht="20.25" x14ac:dyDescent="0.2">
      <c r="A3893" s="159" t="s">
        <v>494</v>
      </c>
      <c r="B3893" s="160"/>
      <c r="C3893" s="158"/>
      <c r="D3893" s="158"/>
    </row>
    <row r="3894" spans="1:4" s="202" customFormat="1" ht="20.25" x14ac:dyDescent="0.2">
      <c r="A3894" s="159" t="s">
        <v>439</v>
      </c>
      <c r="B3894" s="160"/>
      <c r="C3894" s="158"/>
      <c r="D3894" s="158"/>
    </row>
    <row r="3895" spans="1:4" s="202" customFormat="1" ht="20.25" x14ac:dyDescent="0.2">
      <c r="A3895" s="159" t="s">
        <v>293</v>
      </c>
      <c r="B3895" s="160"/>
      <c r="C3895" s="158"/>
      <c r="D3895" s="158"/>
    </row>
    <row r="3896" spans="1:4" s="202" customFormat="1" ht="20.25" x14ac:dyDescent="0.2">
      <c r="A3896" s="157"/>
      <c r="B3896" s="160"/>
      <c r="C3896" s="158"/>
      <c r="D3896" s="158"/>
    </row>
    <row r="3897" spans="1:4" s="203" customFormat="1" ht="20.25" x14ac:dyDescent="0.2">
      <c r="A3897" s="175">
        <v>410000</v>
      </c>
      <c r="B3897" s="163" t="s">
        <v>44</v>
      </c>
      <c r="C3897" s="176">
        <f t="shared" ref="C3897" si="786">C3898+C3903</f>
        <v>1771200</v>
      </c>
      <c r="D3897" s="176">
        <f>D3898+D3903</f>
        <v>0</v>
      </c>
    </row>
    <row r="3898" spans="1:4" s="203" customFormat="1" ht="20.25" x14ac:dyDescent="0.2">
      <c r="A3898" s="175">
        <v>411000</v>
      </c>
      <c r="B3898" s="163" t="s">
        <v>45</v>
      </c>
      <c r="C3898" s="176">
        <f t="shared" ref="C3898" si="787">SUM(C3899:C3902)</f>
        <v>1248400</v>
      </c>
      <c r="D3898" s="176">
        <f>SUM(D3899:D3902)</f>
        <v>0</v>
      </c>
    </row>
    <row r="3899" spans="1:4" s="202" customFormat="1" ht="20.25" x14ac:dyDescent="0.2">
      <c r="A3899" s="159">
        <v>411100</v>
      </c>
      <c r="B3899" s="160" t="s">
        <v>46</v>
      </c>
      <c r="C3899" s="152">
        <f>1120000+29300</f>
        <v>1149300</v>
      </c>
      <c r="D3899" s="167">
        <v>0</v>
      </c>
    </row>
    <row r="3900" spans="1:4" s="202" customFormat="1" ht="20.25" x14ac:dyDescent="0.2">
      <c r="A3900" s="159">
        <v>411200</v>
      </c>
      <c r="B3900" s="160" t="s">
        <v>47</v>
      </c>
      <c r="C3900" s="152">
        <v>37100</v>
      </c>
      <c r="D3900" s="167">
        <v>0</v>
      </c>
    </row>
    <row r="3901" spans="1:4" s="202" customFormat="1" ht="40.5" x14ac:dyDescent="0.2">
      <c r="A3901" s="159">
        <v>411300</v>
      </c>
      <c r="B3901" s="160" t="s">
        <v>48</v>
      </c>
      <c r="C3901" s="152">
        <v>50000</v>
      </c>
      <c r="D3901" s="167">
        <v>0</v>
      </c>
    </row>
    <row r="3902" spans="1:4" s="202" customFormat="1" ht="20.25" x14ac:dyDescent="0.2">
      <c r="A3902" s="159">
        <v>411400</v>
      </c>
      <c r="B3902" s="160" t="s">
        <v>49</v>
      </c>
      <c r="C3902" s="152">
        <v>12000</v>
      </c>
      <c r="D3902" s="167">
        <v>0</v>
      </c>
    </row>
    <row r="3903" spans="1:4" s="203" customFormat="1" ht="20.25" x14ac:dyDescent="0.2">
      <c r="A3903" s="175">
        <v>412000</v>
      </c>
      <c r="B3903" s="168" t="s">
        <v>50</v>
      </c>
      <c r="C3903" s="176">
        <f t="shared" ref="C3903" si="788">SUM(C3904:C3915)</f>
        <v>522800</v>
      </c>
      <c r="D3903" s="176">
        <f>SUM(D3904:D3915)</f>
        <v>0</v>
      </c>
    </row>
    <row r="3904" spans="1:4" s="202" customFormat="1" ht="20.25" x14ac:dyDescent="0.2">
      <c r="A3904" s="179">
        <v>412100</v>
      </c>
      <c r="B3904" s="160" t="s">
        <v>51</v>
      </c>
      <c r="C3904" s="152">
        <v>22000</v>
      </c>
      <c r="D3904" s="167">
        <v>0</v>
      </c>
    </row>
    <row r="3905" spans="1:4" s="202" customFormat="1" ht="20.25" x14ac:dyDescent="0.2">
      <c r="A3905" s="159">
        <v>412200</v>
      </c>
      <c r="B3905" s="160" t="s">
        <v>52</v>
      </c>
      <c r="C3905" s="152">
        <v>58300</v>
      </c>
      <c r="D3905" s="167">
        <v>0</v>
      </c>
    </row>
    <row r="3906" spans="1:4" s="202" customFormat="1" ht="20.25" x14ac:dyDescent="0.2">
      <c r="A3906" s="159">
        <v>412300</v>
      </c>
      <c r="B3906" s="160" t="s">
        <v>53</v>
      </c>
      <c r="C3906" s="152">
        <v>27000</v>
      </c>
      <c r="D3906" s="167">
        <v>0</v>
      </c>
    </row>
    <row r="3907" spans="1:4" s="202" customFormat="1" ht="20.25" x14ac:dyDescent="0.2">
      <c r="A3907" s="159">
        <v>412400</v>
      </c>
      <c r="B3907" s="160" t="s">
        <v>55</v>
      </c>
      <c r="C3907" s="152">
        <v>350000</v>
      </c>
      <c r="D3907" s="167">
        <v>0</v>
      </c>
    </row>
    <row r="3908" spans="1:4" s="202" customFormat="1" ht="20.25" x14ac:dyDescent="0.2">
      <c r="A3908" s="159">
        <v>412500</v>
      </c>
      <c r="B3908" s="160" t="s">
        <v>57</v>
      </c>
      <c r="C3908" s="152">
        <v>17000</v>
      </c>
      <c r="D3908" s="167">
        <v>0</v>
      </c>
    </row>
    <row r="3909" spans="1:4" s="202" customFormat="1" ht="20.25" x14ac:dyDescent="0.2">
      <c r="A3909" s="159">
        <v>412600</v>
      </c>
      <c r="B3909" s="160" t="s">
        <v>58</v>
      </c>
      <c r="C3909" s="152">
        <v>10000</v>
      </c>
      <c r="D3909" s="167">
        <v>0</v>
      </c>
    </row>
    <row r="3910" spans="1:4" s="202" customFormat="1" ht="20.25" x14ac:dyDescent="0.2">
      <c r="A3910" s="159">
        <v>412700</v>
      </c>
      <c r="B3910" s="160" t="s">
        <v>60</v>
      </c>
      <c r="C3910" s="152">
        <v>7000</v>
      </c>
      <c r="D3910" s="167">
        <v>0</v>
      </c>
    </row>
    <row r="3911" spans="1:4" s="202" customFormat="1" ht="20.25" x14ac:dyDescent="0.2">
      <c r="A3911" s="159">
        <v>412900</v>
      </c>
      <c r="B3911" s="169" t="s">
        <v>74</v>
      </c>
      <c r="C3911" s="152">
        <v>2500</v>
      </c>
      <c r="D3911" s="167">
        <v>0</v>
      </c>
    </row>
    <row r="3912" spans="1:4" s="202" customFormat="1" ht="20.25" x14ac:dyDescent="0.2">
      <c r="A3912" s="159">
        <v>412900</v>
      </c>
      <c r="B3912" s="169" t="s">
        <v>75</v>
      </c>
      <c r="C3912" s="152">
        <v>25000</v>
      </c>
      <c r="D3912" s="167">
        <v>0</v>
      </c>
    </row>
    <row r="3913" spans="1:4" s="202" customFormat="1" ht="20.25" x14ac:dyDescent="0.2">
      <c r="A3913" s="159">
        <v>412900</v>
      </c>
      <c r="B3913" s="169" t="s">
        <v>76</v>
      </c>
      <c r="C3913" s="152">
        <v>1500</v>
      </c>
      <c r="D3913" s="167">
        <v>0</v>
      </c>
    </row>
    <row r="3914" spans="1:4" s="202" customFormat="1" ht="20.25" x14ac:dyDescent="0.2">
      <c r="A3914" s="159">
        <v>412900</v>
      </c>
      <c r="B3914" s="169" t="s">
        <v>77</v>
      </c>
      <c r="C3914" s="152">
        <v>1500</v>
      </c>
      <c r="D3914" s="167">
        <v>0</v>
      </c>
    </row>
    <row r="3915" spans="1:4" s="202" customFormat="1" ht="20.25" x14ac:dyDescent="0.2">
      <c r="A3915" s="159">
        <v>412900</v>
      </c>
      <c r="B3915" s="169" t="s">
        <v>80</v>
      </c>
      <c r="C3915" s="152">
        <v>1000</v>
      </c>
      <c r="D3915" s="167">
        <v>0</v>
      </c>
    </row>
    <row r="3916" spans="1:4" s="203" customFormat="1" ht="20.25" x14ac:dyDescent="0.2">
      <c r="A3916" s="175">
        <v>510000</v>
      </c>
      <c r="B3916" s="168" t="s">
        <v>243</v>
      </c>
      <c r="C3916" s="176">
        <f t="shared" ref="C3916" si="789">C3917</f>
        <v>100000</v>
      </c>
      <c r="D3916" s="176">
        <f>D3917</f>
        <v>0</v>
      </c>
    </row>
    <row r="3917" spans="1:4" s="203" customFormat="1" ht="20.25" x14ac:dyDescent="0.2">
      <c r="A3917" s="175">
        <v>511000</v>
      </c>
      <c r="B3917" s="168" t="s">
        <v>244</v>
      </c>
      <c r="C3917" s="176">
        <f>C3918+0</f>
        <v>100000</v>
      </c>
      <c r="D3917" s="176">
        <f>D3918+0</f>
        <v>0</v>
      </c>
    </row>
    <row r="3918" spans="1:4" s="202" customFormat="1" ht="20.25" x14ac:dyDescent="0.2">
      <c r="A3918" s="159">
        <v>511300</v>
      </c>
      <c r="B3918" s="160" t="s">
        <v>247</v>
      </c>
      <c r="C3918" s="152">
        <v>100000</v>
      </c>
      <c r="D3918" s="167">
        <v>0</v>
      </c>
    </row>
    <row r="3919" spans="1:4" s="203" customFormat="1" ht="20.25" x14ac:dyDescent="0.2">
      <c r="A3919" s="175">
        <v>630000</v>
      </c>
      <c r="B3919" s="168" t="s">
        <v>277</v>
      </c>
      <c r="C3919" s="176">
        <f t="shared" ref="C3919:C3920" si="790">C3920</f>
        <v>89400</v>
      </c>
      <c r="D3919" s="176">
        <f t="shared" ref="D3919:D3920" si="791">D3920</f>
        <v>0</v>
      </c>
    </row>
    <row r="3920" spans="1:4" s="203" customFormat="1" ht="20.25" x14ac:dyDescent="0.2">
      <c r="A3920" s="175">
        <v>638000</v>
      </c>
      <c r="B3920" s="168" t="s">
        <v>284</v>
      </c>
      <c r="C3920" s="176">
        <f t="shared" si="790"/>
        <v>89400</v>
      </c>
      <c r="D3920" s="176">
        <f t="shared" si="791"/>
        <v>0</v>
      </c>
    </row>
    <row r="3921" spans="1:4" s="202" customFormat="1" ht="20.25" x14ac:dyDescent="0.2">
      <c r="A3921" s="159">
        <v>638100</v>
      </c>
      <c r="B3921" s="160" t="s">
        <v>285</v>
      </c>
      <c r="C3921" s="152">
        <v>89400</v>
      </c>
      <c r="D3921" s="167">
        <v>0</v>
      </c>
    </row>
    <row r="3922" spans="1:4" s="204" customFormat="1" ht="20.25" x14ac:dyDescent="0.2">
      <c r="A3922" s="196"/>
      <c r="B3922" s="197" t="s">
        <v>294</v>
      </c>
      <c r="C3922" s="198">
        <f>C3897+C3916+C3919</f>
        <v>1960600</v>
      </c>
      <c r="D3922" s="198">
        <f>D3897+D3916+D3919</f>
        <v>0</v>
      </c>
    </row>
    <row r="3923" spans="1:4" s="202" customFormat="1" ht="20.25" x14ac:dyDescent="0.2">
      <c r="A3923" s="157"/>
      <c r="B3923" s="161"/>
      <c r="C3923" s="158"/>
      <c r="D3923" s="158"/>
    </row>
    <row r="3924" spans="1:4" s="202" customFormat="1" ht="20.25" x14ac:dyDescent="0.2">
      <c r="A3924" s="157"/>
      <c r="B3924" s="161"/>
      <c r="C3924" s="158"/>
      <c r="D3924" s="158"/>
    </row>
    <row r="3925" spans="1:4" s="202" customFormat="1" ht="20.25" x14ac:dyDescent="0.2">
      <c r="A3925" s="159" t="s">
        <v>703</v>
      </c>
      <c r="B3925" s="160"/>
      <c r="C3925" s="158"/>
      <c r="D3925" s="158"/>
    </row>
    <row r="3926" spans="1:4" s="202" customFormat="1" ht="20.25" x14ac:dyDescent="0.2">
      <c r="A3926" s="159" t="s">
        <v>494</v>
      </c>
      <c r="B3926" s="160"/>
      <c r="C3926" s="158"/>
      <c r="D3926" s="158"/>
    </row>
    <row r="3927" spans="1:4" s="202" customFormat="1" ht="20.25" x14ac:dyDescent="0.2">
      <c r="A3927" s="159" t="s">
        <v>443</v>
      </c>
      <c r="B3927" s="160"/>
      <c r="C3927" s="158"/>
      <c r="D3927" s="158"/>
    </row>
    <row r="3928" spans="1:4" s="202" customFormat="1" ht="20.25" x14ac:dyDescent="0.2">
      <c r="A3928" s="159" t="s">
        <v>293</v>
      </c>
      <c r="B3928" s="160"/>
      <c r="C3928" s="158"/>
      <c r="D3928" s="158"/>
    </row>
    <row r="3929" spans="1:4" s="202" customFormat="1" ht="20.25" x14ac:dyDescent="0.2">
      <c r="A3929" s="157"/>
      <c r="B3929" s="160"/>
      <c r="C3929" s="158"/>
      <c r="D3929" s="158"/>
    </row>
    <row r="3930" spans="1:4" s="203" customFormat="1" ht="20.25" x14ac:dyDescent="0.2">
      <c r="A3930" s="175">
        <v>410000</v>
      </c>
      <c r="B3930" s="163" t="s">
        <v>44</v>
      </c>
      <c r="C3930" s="176">
        <f>C3931+C3936+C3951+C3949+0</f>
        <v>3523600</v>
      </c>
      <c r="D3930" s="176">
        <f>D3931+D3936+D3951+D3949+0</f>
        <v>0</v>
      </c>
    </row>
    <row r="3931" spans="1:4" s="203" customFormat="1" ht="20.25" x14ac:dyDescent="0.2">
      <c r="A3931" s="175">
        <v>411000</v>
      </c>
      <c r="B3931" s="163" t="s">
        <v>45</v>
      </c>
      <c r="C3931" s="176">
        <f>SUM(C3932:C3935)</f>
        <v>2962600</v>
      </c>
      <c r="D3931" s="176">
        <f>SUM(D3932:D3935)</f>
        <v>0</v>
      </c>
    </row>
    <row r="3932" spans="1:4" s="202" customFormat="1" ht="20.25" x14ac:dyDescent="0.2">
      <c r="A3932" s="159">
        <v>411100</v>
      </c>
      <c r="B3932" s="160" t="s">
        <v>46</v>
      </c>
      <c r="C3932" s="152">
        <f>2615000+67100</f>
        <v>2682100</v>
      </c>
      <c r="D3932" s="167">
        <v>0</v>
      </c>
    </row>
    <row r="3933" spans="1:4" s="202" customFormat="1" ht="20.25" x14ac:dyDescent="0.2">
      <c r="A3933" s="159">
        <v>411200</v>
      </c>
      <c r="B3933" s="160" t="s">
        <v>47</v>
      </c>
      <c r="C3933" s="152">
        <v>76000</v>
      </c>
      <c r="D3933" s="167">
        <v>0</v>
      </c>
    </row>
    <row r="3934" spans="1:4" s="202" customFormat="1" ht="40.5" x14ac:dyDescent="0.2">
      <c r="A3934" s="159">
        <v>411300</v>
      </c>
      <c r="B3934" s="160" t="s">
        <v>48</v>
      </c>
      <c r="C3934" s="152">
        <v>185000</v>
      </c>
      <c r="D3934" s="167">
        <v>0</v>
      </c>
    </row>
    <row r="3935" spans="1:4" s="202" customFormat="1" ht="20.25" x14ac:dyDescent="0.2">
      <c r="A3935" s="159">
        <v>411400</v>
      </c>
      <c r="B3935" s="160" t="s">
        <v>49</v>
      </c>
      <c r="C3935" s="152">
        <v>19500</v>
      </c>
      <c r="D3935" s="167">
        <v>0</v>
      </c>
    </row>
    <row r="3936" spans="1:4" s="203" customFormat="1" ht="20.25" x14ac:dyDescent="0.2">
      <c r="A3936" s="175">
        <v>412000</v>
      </c>
      <c r="B3936" s="168" t="s">
        <v>50</v>
      </c>
      <c r="C3936" s="176">
        <f>SUM(C3937:C3948)</f>
        <v>548000</v>
      </c>
      <c r="D3936" s="176">
        <f>SUM(D3937:D3948)</f>
        <v>0</v>
      </c>
    </row>
    <row r="3937" spans="1:4" s="202" customFormat="1" ht="20.25" x14ac:dyDescent="0.2">
      <c r="A3937" s="179">
        <v>412100</v>
      </c>
      <c r="B3937" s="160" t="s">
        <v>51</v>
      </c>
      <c r="C3937" s="152">
        <v>8000</v>
      </c>
      <c r="D3937" s="167">
        <v>0</v>
      </c>
    </row>
    <row r="3938" spans="1:4" s="202" customFormat="1" ht="20.25" x14ac:dyDescent="0.2">
      <c r="A3938" s="159">
        <v>412200</v>
      </c>
      <c r="B3938" s="160" t="s">
        <v>52</v>
      </c>
      <c r="C3938" s="152">
        <v>87500</v>
      </c>
      <c r="D3938" s="167">
        <v>0</v>
      </c>
    </row>
    <row r="3939" spans="1:4" s="202" customFormat="1" ht="20.25" x14ac:dyDescent="0.2">
      <c r="A3939" s="159">
        <v>412300</v>
      </c>
      <c r="B3939" s="160" t="s">
        <v>53</v>
      </c>
      <c r="C3939" s="152">
        <v>73500</v>
      </c>
      <c r="D3939" s="167">
        <v>0</v>
      </c>
    </row>
    <row r="3940" spans="1:4" s="202" customFormat="1" ht="20.25" x14ac:dyDescent="0.2">
      <c r="A3940" s="159">
        <v>412500</v>
      </c>
      <c r="B3940" s="160" t="s">
        <v>57</v>
      </c>
      <c r="C3940" s="152">
        <v>45000</v>
      </c>
      <c r="D3940" s="167">
        <v>0</v>
      </c>
    </row>
    <row r="3941" spans="1:4" s="202" customFormat="1" ht="20.25" x14ac:dyDescent="0.2">
      <c r="A3941" s="159">
        <v>412600</v>
      </c>
      <c r="B3941" s="160" t="s">
        <v>58</v>
      </c>
      <c r="C3941" s="152">
        <v>21000</v>
      </c>
      <c r="D3941" s="167">
        <v>0</v>
      </c>
    </row>
    <row r="3942" spans="1:4" s="202" customFormat="1" ht="20.25" x14ac:dyDescent="0.2">
      <c r="A3942" s="159">
        <v>412700</v>
      </c>
      <c r="B3942" s="160" t="s">
        <v>60</v>
      </c>
      <c r="C3942" s="152">
        <v>203000</v>
      </c>
      <c r="D3942" s="167">
        <v>0</v>
      </c>
    </row>
    <row r="3943" spans="1:4" s="202" customFormat="1" ht="20.25" x14ac:dyDescent="0.2">
      <c r="A3943" s="159">
        <v>412900</v>
      </c>
      <c r="B3943" s="169" t="s">
        <v>74</v>
      </c>
      <c r="C3943" s="152">
        <v>25000</v>
      </c>
      <c r="D3943" s="167">
        <v>0</v>
      </c>
    </row>
    <row r="3944" spans="1:4" s="202" customFormat="1" ht="20.25" x14ac:dyDescent="0.2">
      <c r="A3944" s="159">
        <v>412900</v>
      </c>
      <c r="B3944" s="169" t="s">
        <v>75</v>
      </c>
      <c r="C3944" s="152">
        <v>46000</v>
      </c>
      <c r="D3944" s="167">
        <v>0</v>
      </c>
    </row>
    <row r="3945" spans="1:4" s="202" customFormat="1" ht="20.25" x14ac:dyDescent="0.2">
      <c r="A3945" s="159">
        <v>412900</v>
      </c>
      <c r="B3945" s="169" t="s">
        <v>76</v>
      </c>
      <c r="C3945" s="152">
        <v>21500</v>
      </c>
      <c r="D3945" s="167">
        <v>0</v>
      </c>
    </row>
    <row r="3946" spans="1:4" s="202" customFormat="1" ht="20.25" x14ac:dyDescent="0.2">
      <c r="A3946" s="159">
        <v>412900</v>
      </c>
      <c r="B3946" s="169" t="s">
        <v>77</v>
      </c>
      <c r="C3946" s="152">
        <v>4500</v>
      </c>
      <c r="D3946" s="167">
        <v>0</v>
      </c>
    </row>
    <row r="3947" spans="1:4" s="202" customFormat="1" ht="20.25" x14ac:dyDescent="0.2">
      <c r="A3947" s="159">
        <v>412900</v>
      </c>
      <c r="B3947" s="169" t="s">
        <v>78</v>
      </c>
      <c r="C3947" s="152">
        <v>6000</v>
      </c>
      <c r="D3947" s="167">
        <v>0</v>
      </c>
    </row>
    <row r="3948" spans="1:4" s="202" customFormat="1" ht="20.25" x14ac:dyDescent="0.2">
      <c r="A3948" s="159">
        <v>412900</v>
      </c>
      <c r="B3948" s="169" t="s">
        <v>80</v>
      </c>
      <c r="C3948" s="152">
        <v>7000</v>
      </c>
      <c r="D3948" s="167">
        <v>0</v>
      </c>
    </row>
    <row r="3949" spans="1:4" s="203" customFormat="1" ht="20.25" x14ac:dyDescent="0.2">
      <c r="A3949" s="175">
        <v>415000</v>
      </c>
      <c r="B3949" s="162" t="s">
        <v>119</v>
      </c>
      <c r="C3949" s="176">
        <f>C3950</f>
        <v>2000</v>
      </c>
      <c r="D3949" s="176">
        <f>D3950</f>
        <v>0</v>
      </c>
    </row>
    <row r="3950" spans="1:4" s="202" customFormat="1" ht="20.25" x14ac:dyDescent="0.2">
      <c r="A3950" s="159">
        <v>415200</v>
      </c>
      <c r="B3950" s="160" t="s">
        <v>124</v>
      </c>
      <c r="C3950" s="152">
        <v>2000</v>
      </c>
      <c r="D3950" s="167">
        <v>0</v>
      </c>
    </row>
    <row r="3951" spans="1:4" s="203" customFormat="1" ht="40.5" x14ac:dyDescent="0.2">
      <c r="A3951" s="175">
        <v>418000</v>
      </c>
      <c r="B3951" s="168" t="s">
        <v>196</v>
      </c>
      <c r="C3951" s="176">
        <f>C3952</f>
        <v>11000</v>
      </c>
      <c r="D3951" s="176">
        <f>D3952</f>
        <v>0</v>
      </c>
    </row>
    <row r="3952" spans="1:4" s="202" customFormat="1" ht="20.25" x14ac:dyDescent="0.2">
      <c r="A3952" s="159">
        <v>418400</v>
      </c>
      <c r="B3952" s="160" t="s">
        <v>198</v>
      </c>
      <c r="C3952" s="152">
        <v>11000</v>
      </c>
      <c r="D3952" s="167">
        <v>0</v>
      </c>
    </row>
    <row r="3953" spans="1:4" s="203" customFormat="1" ht="20.25" x14ac:dyDescent="0.2">
      <c r="A3953" s="175">
        <v>480000</v>
      </c>
      <c r="B3953" s="168" t="s">
        <v>200</v>
      </c>
      <c r="C3953" s="176">
        <f t="shared" ref="C3953:C3954" si="792">C3954</f>
        <v>0</v>
      </c>
      <c r="D3953" s="176">
        <f t="shared" ref="D3953:D3954" si="793">D3954</f>
        <v>0</v>
      </c>
    </row>
    <row r="3954" spans="1:4" s="203" customFormat="1" ht="20.25" x14ac:dyDescent="0.2">
      <c r="A3954" s="175">
        <v>488000</v>
      </c>
      <c r="B3954" s="168" t="s">
        <v>31</v>
      </c>
      <c r="C3954" s="176">
        <f t="shared" si="792"/>
        <v>0</v>
      </c>
      <c r="D3954" s="176">
        <f t="shared" si="793"/>
        <v>0</v>
      </c>
    </row>
    <row r="3955" spans="1:4" s="202" customFormat="1" ht="20.25" x14ac:dyDescent="0.2">
      <c r="A3955" s="159">
        <v>488100</v>
      </c>
      <c r="B3955" s="160" t="s">
        <v>31</v>
      </c>
      <c r="C3955" s="152">
        <v>0</v>
      </c>
      <c r="D3955" s="167">
        <v>0</v>
      </c>
    </row>
    <row r="3956" spans="1:4" s="203" customFormat="1" ht="20.25" x14ac:dyDescent="0.2">
      <c r="A3956" s="175">
        <v>510000</v>
      </c>
      <c r="B3956" s="168" t="s">
        <v>243</v>
      </c>
      <c r="C3956" s="176">
        <f>C3957+C3959+C3961</f>
        <v>493000</v>
      </c>
      <c r="D3956" s="176">
        <f>D3957+D3959+D3961</f>
        <v>0</v>
      </c>
    </row>
    <row r="3957" spans="1:4" s="203" customFormat="1" ht="20.25" x14ac:dyDescent="0.2">
      <c r="A3957" s="175">
        <v>511000</v>
      </c>
      <c r="B3957" s="168" t="s">
        <v>244</v>
      </c>
      <c r="C3957" s="176">
        <f>C3958+0</f>
        <v>166000</v>
      </c>
      <c r="D3957" s="176">
        <f>D3958+0</f>
        <v>0</v>
      </c>
    </row>
    <row r="3958" spans="1:4" s="202" customFormat="1" ht="20.25" x14ac:dyDescent="0.2">
      <c r="A3958" s="159">
        <v>511300</v>
      </c>
      <c r="B3958" s="160" t="s">
        <v>247</v>
      </c>
      <c r="C3958" s="152">
        <v>166000</v>
      </c>
      <c r="D3958" s="167">
        <v>0</v>
      </c>
    </row>
    <row r="3959" spans="1:4" s="203" customFormat="1" ht="20.25" x14ac:dyDescent="0.2">
      <c r="A3959" s="175">
        <v>516000</v>
      </c>
      <c r="B3959" s="168" t="s">
        <v>256</v>
      </c>
      <c r="C3959" s="176">
        <f>C3960</f>
        <v>222000</v>
      </c>
      <c r="D3959" s="176">
        <f>D3960</f>
        <v>0</v>
      </c>
    </row>
    <row r="3960" spans="1:4" s="202" customFormat="1" ht="20.25" x14ac:dyDescent="0.2">
      <c r="A3960" s="159">
        <v>516100</v>
      </c>
      <c r="B3960" s="160" t="s">
        <v>256</v>
      </c>
      <c r="C3960" s="152">
        <v>222000</v>
      </c>
      <c r="D3960" s="167">
        <v>0</v>
      </c>
    </row>
    <row r="3961" spans="1:4" s="203" customFormat="1" ht="20.25" x14ac:dyDescent="0.2">
      <c r="A3961" s="203">
        <v>518000</v>
      </c>
      <c r="B3961" s="168" t="s">
        <v>257</v>
      </c>
      <c r="C3961" s="176">
        <f>C3962</f>
        <v>105000</v>
      </c>
      <c r="D3961" s="176">
        <f>D3962</f>
        <v>0</v>
      </c>
    </row>
    <row r="3962" spans="1:4" s="202" customFormat="1" ht="20.25" x14ac:dyDescent="0.2">
      <c r="A3962" s="192">
        <v>518100</v>
      </c>
      <c r="B3962" s="160" t="s">
        <v>257</v>
      </c>
      <c r="C3962" s="152">
        <v>105000</v>
      </c>
      <c r="D3962" s="167">
        <v>0</v>
      </c>
    </row>
    <row r="3963" spans="1:4" s="203" customFormat="1" ht="20.25" x14ac:dyDescent="0.2">
      <c r="A3963" s="175">
        <v>630000</v>
      </c>
      <c r="B3963" s="168" t="s">
        <v>277</v>
      </c>
      <c r="C3963" s="176">
        <f>C3966+C3964</f>
        <v>168000</v>
      </c>
      <c r="D3963" s="176">
        <f>D3966+D3964</f>
        <v>0</v>
      </c>
    </row>
    <row r="3964" spans="1:4" s="203" customFormat="1" ht="20.25" x14ac:dyDescent="0.2">
      <c r="A3964" s="175">
        <v>631000</v>
      </c>
      <c r="B3964" s="168" t="s">
        <v>278</v>
      </c>
      <c r="C3964" s="176">
        <f>C3965</f>
        <v>3000</v>
      </c>
      <c r="D3964" s="176">
        <f>D3965</f>
        <v>0</v>
      </c>
    </row>
    <row r="3965" spans="1:4" s="202" customFormat="1" ht="20.25" x14ac:dyDescent="0.2">
      <c r="A3965" s="159">
        <v>631900</v>
      </c>
      <c r="B3965" s="160" t="s">
        <v>281</v>
      </c>
      <c r="C3965" s="152">
        <v>3000</v>
      </c>
      <c r="D3965" s="167">
        <v>0</v>
      </c>
    </row>
    <row r="3966" spans="1:4" s="203" customFormat="1" ht="20.25" x14ac:dyDescent="0.2">
      <c r="A3966" s="175">
        <v>638000</v>
      </c>
      <c r="B3966" s="168" t="s">
        <v>284</v>
      </c>
      <c r="C3966" s="176">
        <f>C3967</f>
        <v>165000</v>
      </c>
      <c r="D3966" s="176">
        <f>D3967</f>
        <v>0</v>
      </c>
    </row>
    <row r="3967" spans="1:4" s="202" customFormat="1" ht="20.25" x14ac:dyDescent="0.2">
      <c r="A3967" s="159">
        <v>638100</v>
      </c>
      <c r="B3967" s="160" t="s">
        <v>285</v>
      </c>
      <c r="C3967" s="152">
        <v>165000</v>
      </c>
      <c r="D3967" s="167">
        <v>0</v>
      </c>
    </row>
    <row r="3968" spans="1:4" s="202" customFormat="1" ht="20.25" x14ac:dyDescent="0.2">
      <c r="A3968" s="181"/>
      <c r="B3968" s="172" t="s">
        <v>294</v>
      </c>
      <c r="C3968" s="178">
        <f>C3930+C3956+C3963+C3953</f>
        <v>4184600</v>
      </c>
      <c r="D3968" s="178">
        <f>D3930+D3956+D3963+D3953</f>
        <v>0</v>
      </c>
    </row>
    <row r="3969" spans="1:4" s="202" customFormat="1" ht="20.25" x14ac:dyDescent="0.2">
      <c r="A3969" s="157"/>
      <c r="B3969" s="161"/>
      <c r="C3969" s="158"/>
      <c r="D3969" s="158"/>
    </row>
    <row r="3970" spans="1:4" s="202" customFormat="1" ht="20.25" x14ac:dyDescent="0.2">
      <c r="A3970" s="157"/>
      <c r="B3970" s="161"/>
      <c r="C3970" s="158"/>
      <c r="D3970" s="158"/>
    </row>
    <row r="3971" spans="1:4" s="202" customFormat="1" ht="20.25" x14ac:dyDescent="0.2">
      <c r="A3971" s="159" t="s">
        <v>712</v>
      </c>
      <c r="B3971" s="160"/>
      <c r="C3971" s="158"/>
      <c r="D3971" s="158"/>
    </row>
    <row r="3972" spans="1:4" s="202" customFormat="1" ht="20.25" x14ac:dyDescent="0.2">
      <c r="A3972" s="159" t="s">
        <v>494</v>
      </c>
      <c r="B3972" s="160"/>
      <c r="C3972" s="158"/>
      <c r="D3972" s="158"/>
    </row>
    <row r="3973" spans="1:4" s="202" customFormat="1" ht="20.25" x14ac:dyDescent="0.2">
      <c r="A3973" s="159" t="s">
        <v>445</v>
      </c>
      <c r="B3973" s="160"/>
      <c r="C3973" s="158"/>
      <c r="D3973" s="158"/>
    </row>
    <row r="3974" spans="1:4" s="202" customFormat="1" ht="20.25" x14ac:dyDescent="0.2">
      <c r="A3974" s="159" t="s">
        <v>293</v>
      </c>
      <c r="B3974" s="160"/>
      <c r="C3974" s="158"/>
      <c r="D3974" s="158"/>
    </row>
    <row r="3975" spans="1:4" s="202" customFormat="1" ht="20.25" x14ac:dyDescent="0.2">
      <c r="A3975" s="157"/>
      <c r="B3975" s="160"/>
      <c r="C3975" s="158"/>
      <c r="D3975" s="158"/>
    </row>
    <row r="3976" spans="1:4" s="203" customFormat="1" ht="20.25" x14ac:dyDescent="0.2">
      <c r="A3976" s="175">
        <v>410000</v>
      </c>
      <c r="B3976" s="163" t="s">
        <v>44</v>
      </c>
      <c r="C3976" s="176">
        <f t="shared" ref="C3976" si="794">C3977+C3982+C3995</f>
        <v>7196500</v>
      </c>
      <c r="D3976" s="176">
        <f t="shared" ref="D3976" si="795">D3977+D3982+D3995</f>
        <v>0</v>
      </c>
    </row>
    <row r="3977" spans="1:4" s="203" customFormat="1" ht="20.25" x14ac:dyDescent="0.2">
      <c r="A3977" s="175">
        <v>411000</v>
      </c>
      <c r="B3977" s="163" t="s">
        <v>45</v>
      </c>
      <c r="C3977" s="176">
        <f t="shared" ref="C3977" si="796">SUM(C3978:C3981)</f>
        <v>6275400</v>
      </c>
      <c r="D3977" s="176">
        <f t="shared" ref="D3977" si="797">SUM(D3978:D3981)</f>
        <v>0</v>
      </c>
    </row>
    <row r="3978" spans="1:4" s="202" customFormat="1" ht="20.25" x14ac:dyDescent="0.2">
      <c r="A3978" s="159">
        <v>411100</v>
      </c>
      <c r="B3978" s="160" t="s">
        <v>46</v>
      </c>
      <c r="C3978" s="152">
        <v>6003000</v>
      </c>
      <c r="D3978" s="167">
        <v>0</v>
      </c>
    </row>
    <row r="3979" spans="1:4" s="202" customFormat="1" ht="20.25" x14ac:dyDescent="0.2">
      <c r="A3979" s="159">
        <v>411200</v>
      </c>
      <c r="B3979" s="160" t="s">
        <v>47</v>
      </c>
      <c r="C3979" s="152">
        <v>92400</v>
      </c>
      <c r="D3979" s="167">
        <v>0</v>
      </c>
    </row>
    <row r="3980" spans="1:4" s="202" customFormat="1" ht="40.5" x14ac:dyDescent="0.2">
      <c r="A3980" s="179">
        <v>411300</v>
      </c>
      <c r="B3980" s="160" t="s">
        <v>48</v>
      </c>
      <c r="C3980" s="152">
        <v>120000</v>
      </c>
      <c r="D3980" s="167">
        <v>0</v>
      </c>
    </row>
    <row r="3981" spans="1:4" s="202" customFormat="1" ht="20.25" x14ac:dyDescent="0.2">
      <c r="A3981" s="159">
        <v>411400</v>
      </c>
      <c r="B3981" s="160" t="s">
        <v>49</v>
      </c>
      <c r="C3981" s="152">
        <v>60000</v>
      </c>
      <c r="D3981" s="167">
        <v>0</v>
      </c>
    </row>
    <row r="3982" spans="1:4" s="203" customFormat="1" ht="20.25" x14ac:dyDescent="0.2">
      <c r="A3982" s="175">
        <v>412000</v>
      </c>
      <c r="B3982" s="168" t="s">
        <v>50</v>
      </c>
      <c r="C3982" s="176">
        <f t="shared" ref="C3982" si="798">SUM(C3983:C3994)</f>
        <v>919100</v>
      </c>
      <c r="D3982" s="176">
        <f t="shared" ref="D3982" si="799">SUM(D3983:D3994)</f>
        <v>0</v>
      </c>
    </row>
    <row r="3983" spans="1:4" s="202" customFormat="1" ht="20.25" x14ac:dyDescent="0.2">
      <c r="A3983" s="159">
        <v>412200</v>
      </c>
      <c r="B3983" s="160" t="s">
        <v>52</v>
      </c>
      <c r="C3983" s="152">
        <v>400000</v>
      </c>
      <c r="D3983" s="167">
        <v>0</v>
      </c>
    </row>
    <row r="3984" spans="1:4" s="202" customFormat="1" ht="20.25" x14ac:dyDescent="0.2">
      <c r="A3984" s="159">
        <v>412300</v>
      </c>
      <c r="B3984" s="160" t="s">
        <v>53</v>
      </c>
      <c r="C3984" s="152">
        <v>55000</v>
      </c>
      <c r="D3984" s="167">
        <v>0</v>
      </c>
    </row>
    <row r="3985" spans="1:4" s="202" customFormat="1" ht="20.25" x14ac:dyDescent="0.2">
      <c r="A3985" s="159">
        <v>412400</v>
      </c>
      <c r="B3985" s="160" t="s">
        <v>55</v>
      </c>
      <c r="C3985" s="152">
        <v>150500</v>
      </c>
      <c r="D3985" s="167">
        <v>0</v>
      </c>
    </row>
    <row r="3986" spans="1:4" s="202" customFormat="1" ht="20.25" x14ac:dyDescent="0.2">
      <c r="A3986" s="159">
        <v>412500</v>
      </c>
      <c r="B3986" s="160" t="s">
        <v>57</v>
      </c>
      <c r="C3986" s="152">
        <v>34500</v>
      </c>
      <c r="D3986" s="167">
        <v>0</v>
      </c>
    </row>
    <row r="3987" spans="1:4" s="202" customFormat="1" ht="20.25" x14ac:dyDescent="0.2">
      <c r="A3987" s="159">
        <v>412600</v>
      </c>
      <c r="B3987" s="160" t="s">
        <v>58</v>
      </c>
      <c r="C3987" s="152">
        <v>44700</v>
      </c>
      <c r="D3987" s="167">
        <v>0</v>
      </c>
    </row>
    <row r="3988" spans="1:4" s="202" customFormat="1" ht="20.25" x14ac:dyDescent="0.2">
      <c r="A3988" s="159">
        <v>412700</v>
      </c>
      <c r="B3988" s="160" t="s">
        <v>60</v>
      </c>
      <c r="C3988" s="152">
        <v>30000</v>
      </c>
      <c r="D3988" s="167">
        <v>0</v>
      </c>
    </row>
    <row r="3989" spans="1:4" s="202" customFormat="1" ht="20.25" x14ac:dyDescent="0.2">
      <c r="A3989" s="159">
        <v>412800</v>
      </c>
      <c r="B3989" s="160" t="s">
        <v>73</v>
      </c>
      <c r="C3989" s="152">
        <v>9800</v>
      </c>
      <c r="D3989" s="167">
        <v>0</v>
      </c>
    </row>
    <row r="3990" spans="1:4" s="202" customFormat="1" ht="20.25" x14ac:dyDescent="0.2">
      <c r="A3990" s="159">
        <v>412900</v>
      </c>
      <c r="B3990" s="169" t="s">
        <v>74</v>
      </c>
      <c r="C3990" s="152">
        <v>16000</v>
      </c>
      <c r="D3990" s="167">
        <v>0</v>
      </c>
    </row>
    <row r="3991" spans="1:4" s="202" customFormat="1" ht="20.25" x14ac:dyDescent="0.2">
      <c r="A3991" s="159">
        <v>412900</v>
      </c>
      <c r="B3991" s="169" t="s">
        <v>75</v>
      </c>
      <c r="C3991" s="152">
        <v>90000</v>
      </c>
      <c r="D3991" s="167">
        <v>0</v>
      </c>
    </row>
    <row r="3992" spans="1:4" s="202" customFormat="1" ht="20.25" x14ac:dyDescent="0.2">
      <c r="A3992" s="159">
        <v>412900</v>
      </c>
      <c r="B3992" s="169" t="s">
        <v>76</v>
      </c>
      <c r="C3992" s="152">
        <v>2000</v>
      </c>
      <c r="D3992" s="167">
        <v>0</v>
      </c>
    </row>
    <row r="3993" spans="1:4" s="202" customFormat="1" ht="20.25" x14ac:dyDescent="0.2">
      <c r="A3993" s="159">
        <v>412900</v>
      </c>
      <c r="B3993" s="169" t="s">
        <v>77</v>
      </c>
      <c r="C3993" s="152">
        <v>4800</v>
      </c>
      <c r="D3993" s="167">
        <v>0</v>
      </c>
    </row>
    <row r="3994" spans="1:4" s="202" customFormat="1" ht="20.25" x14ac:dyDescent="0.2">
      <c r="A3994" s="159">
        <v>412900</v>
      </c>
      <c r="B3994" s="169" t="s">
        <v>80</v>
      </c>
      <c r="C3994" s="152">
        <v>81800</v>
      </c>
      <c r="D3994" s="167">
        <v>0</v>
      </c>
    </row>
    <row r="3995" spans="1:4" s="203" customFormat="1" ht="20.25" x14ac:dyDescent="0.2">
      <c r="A3995" s="175">
        <v>419000</v>
      </c>
      <c r="B3995" s="168" t="s">
        <v>199</v>
      </c>
      <c r="C3995" s="176">
        <f t="shared" ref="C3995" si="800">C3996</f>
        <v>2000</v>
      </c>
      <c r="D3995" s="176">
        <f t="shared" ref="D3995" si="801">D3996</f>
        <v>0</v>
      </c>
    </row>
    <row r="3996" spans="1:4" s="202" customFormat="1" ht="20.25" x14ac:dyDescent="0.2">
      <c r="A3996" s="179">
        <v>419100</v>
      </c>
      <c r="B3996" s="160" t="s">
        <v>199</v>
      </c>
      <c r="C3996" s="152">
        <v>2000</v>
      </c>
      <c r="D3996" s="167">
        <v>0</v>
      </c>
    </row>
    <row r="3997" spans="1:4" s="203" customFormat="1" ht="20.25" x14ac:dyDescent="0.2">
      <c r="A3997" s="175">
        <v>510000</v>
      </c>
      <c r="B3997" s="168" t="s">
        <v>243</v>
      </c>
      <c r="C3997" s="176">
        <f>C3998+C4001</f>
        <v>375800</v>
      </c>
      <c r="D3997" s="176">
        <f>D3998+D4001</f>
        <v>0</v>
      </c>
    </row>
    <row r="3998" spans="1:4" s="203" customFormat="1" ht="20.25" x14ac:dyDescent="0.2">
      <c r="A3998" s="175">
        <v>511000</v>
      </c>
      <c r="B3998" s="168" t="s">
        <v>244</v>
      </c>
      <c r="C3998" s="176">
        <f>C3999+C4000+0</f>
        <v>15800</v>
      </c>
      <c r="D3998" s="176">
        <f>D3999+D4000+0</f>
        <v>0</v>
      </c>
    </row>
    <row r="3999" spans="1:4" s="202" customFormat="1" ht="20.25" x14ac:dyDescent="0.2">
      <c r="A3999" s="159">
        <v>511300</v>
      </c>
      <c r="B3999" s="160" t="s">
        <v>247</v>
      </c>
      <c r="C3999" s="152">
        <v>12300</v>
      </c>
      <c r="D3999" s="167">
        <v>0</v>
      </c>
    </row>
    <row r="4000" spans="1:4" s="202" customFormat="1" ht="20.25" x14ac:dyDescent="0.2">
      <c r="A4000" s="159">
        <v>511400</v>
      </c>
      <c r="B4000" s="160" t="s">
        <v>248</v>
      </c>
      <c r="C4000" s="152">
        <v>3500</v>
      </c>
      <c r="D4000" s="167">
        <v>0</v>
      </c>
    </row>
    <row r="4001" spans="1:4" s="203" customFormat="1" ht="20.25" x14ac:dyDescent="0.2">
      <c r="A4001" s="175">
        <v>516000</v>
      </c>
      <c r="B4001" s="168" t="s">
        <v>256</v>
      </c>
      <c r="C4001" s="176">
        <f t="shared" ref="C4001" si="802">C4002</f>
        <v>360000</v>
      </c>
      <c r="D4001" s="176">
        <f t="shared" ref="D4001" si="803">D4002</f>
        <v>0</v>
      </c>
    </row>
    <row r="4002" spans="1:4" s="202" customFormat="1" ht="20.25" x14ac:dyDescent="0.2">
      <c r="A4002" s="159">
        <v>516100</v>
      </c>
      <c r="B4002" s="160" t="s">
        <v>256</v>
      </c>
      <c r="C4002" s="152">
        <v>360000</v>
      </c>
      <c r="D4002" s="167">
        <v>0</v>
      </c>
    </row>
    <row r="4003" spans="1:4" s="202" customFormat="1" ht="20.25" x14ac:dyDescent="0.2">
      <c r="A4003" s="175">
        <v>630000</v>
      </c>
      <c r="B4003" s="168" t="s">
        <v>277</v>
      </c>
      <c r="C4003" s="176">
        <f>0+C4004</f>
        <v>167999.99</v>
      </c>
      <c r="D4003" s="176">
        <f>0+D4004</f>
        <v>0</v>
      </c>
    </row>
    <row r="4004" spans="1:4" s="203" customFormat="1" ht="20.25" x14ac:dyDescent="0.2">
      <c r="A4004" s="175">
        <v>638000</v>
      </c>
      <c r="B4004" s="168" t="s">
        <v>284</v>
      </c>
      <c r="C4004" s="176">
        <f t="shared" ref="C4004" si="804">+C4005</f>
        <v>167999.99</v>
      </c>
      <c r="D4004" s="176">
        <f>D4005</f>
        <v>0</v>
      </c>
    </row>
    <row r="4005" spans="1:4" s="202" customFormat="1" ht="20.25" x14ac:dyDescent="0.2">
      <c r="A4005" s="159">
        <v>638100</v>
      </c>
      <c r="B4005" s="160" t="s">
        <v>285</v>
      </c>
      <c r="C4005" s="152">
        <v>167999.99</v>
      </c>
      <c r="D4005" s="167">
        <v>0</v>
      </c>
    </row>
    <row r="4006" spans="1:4" s="205" customFormat="1" ht="20.25" x14ac:dyDescent="0.2">
      <c r="A4006" s="196"/>
      <c r="B4006" s="197" t="s">
        <v>294</v>
      </c>
      <c r="C4006" s="198">
        <f>C3976+C3997+C4003</f>
        <v>7740299.9900000002</v>
      </c>
      <c r="D4006" s="198">
        <f>D3976+D3997+D4003</f>
        <v>0</v>
      </c>
    </row>
    <row r="4007" spans="1:4" s="202" customFormat="1" ht="20.25" x14ac:dyDescent="0.2">
      <c r="A4007" s="157"/>
      <c r="B4007" s="161"/>
      <c r="C4007" s="158"/>
      <c r="D4007" s="158"/>
    </row>
    <row r="4008" spans="1:4" s="202" customFormat="1" ht="20.25" x14ac:dyDescent="0.2">
      <c r="A4008" s="157"/>
      <c r="B4008" s="161"/>
      <c r="C4008" s="158"/>
      <c r="D4008" s="158"/>
    </row>
    <row r="4009" spans="1:4" s="136" customFormat="1" ht="20.25" x14ac:dyDescent="0.2">
      <c r="A4009" s="159" t="s">
        <v>639</v>
      </c>
      <c r="B4009" s="168"/>
      <c r="C4009" s="152"/>
      <c r="D4009" s="152"/>
    </row>
    <row r="4010" spans="1:4" s="136" customFormat="1" ht="20.25" x14ac:dyDescent="0.2">
      <c r="A4010" s="159" t="s">
        <v>495</v>
      </c>
      <c r="B4010" s="168"/>
      <c r="C4010" s="152"/>
      <c r="D4010" s="152"/>
    </row>
    <row r="4011" spans="1:4" s="136" customFormat="1" ht="20.25" x14ac:dyDescent="0.2">
      <c r="A4011" s="159" t="s">
        <v>396</v>
      </c>
      <c r="B4011" s="168"/>
      <c r="C4011" s="152"/>
      <c r="D4011" s="152"/>
    </row>
    <row r="4012" spans="1:4" s="136" customFormat="1" ht="20.25" x14ac:dyDescent="0.2">
      <c r="A4012" s="159" t="s">
        <v>293</v>
      </c>
      <c r="B4012" s="168"/>
      <c r="C4012" s="152"/>
      <c r="D4012" s="152"/>
    </row>
    <row r="4013" spans="1:4" s="136" customFormat="1" ht="20.25" x14ac:dyDescent="0.2">
      <c r="A4013" s="159"/>
      <c r="B4013" s="161"/>
      <c r="C4013" s="158"/>
      <c r="D4013" s="158"/>
    </row>
    <row r="4014" spans="1:4" s="136" customFormat="1" ht="20.25" x14ac:dyDescent="0.2">
      <c r="A4014" s="175">
        <v>410000</v>
      </c>
      <c r="B4014" s="163" t="s">
        <v>44</v>
      </c>
      <c r="C4014" s="176">
        <f>C4015+C4020+C4034+C4037+0+0+C4039+C4041</f>
        <v>5410000</v>
      </c>
      <c r="D4014" s="176">
        <f>D4015+D4020+D4034+D4037+0+0+D4039+D4041</f>
        <v>0</v>
      </c>
    </row>
    <row r="4015" spans="1:4" s="136" customFormat="1" ht="20.25" x14ac:dyDescent="0.2">
      <c r="A4015" s="175">
        <v>411000</v>
      </c>
      <c r="B4015" s="163" t="s">
        <v>45</v>
      </c>
      <c r="C4015" s="176">
        <f t="shared" ref="C4015" si="805">SUM(C4016:C4019)</f>
        <v>2385000</v>
      </c>
      <c r="D4015" s="176">
        <f>SUM(D4016:D4019)</f>
        <v>0</v>
      </c>
    </row>
    <row r="4016" spans="1:4" s="136" customFormat="1" ht="20.25" x14ac:dyDescent="0.2">
      <c r="A4016" s="159">
        <v>411100</v>
      </c>
      <c r="B4016" s="160" t="s">
        <v>46</v>
      </c>
      <c r="C4016" s="152">
        <v>2250000</v>
      </c>
      <c r="D4016" s="167">
        <v>0</v>
      </c>
    </row>
    <row r="4017" spans="1:4" s="136" customFormat="1" ht="20.25" x14ac:dyDescent="0.2">
      <c r="A4017" s="159">
        <v>411200</v>
      </c>
      <c r="B4017" s="160" t="s">
        <v>47</v>
      </c>
      <c r="C4017" s="152">
        <v>70000</v>
      </c>
      <c r="D4017" s="167">
        <v>0</v>
      </c>
    </row>
    <row r="4018" spans="1:4" s="136" customFormat="1" ht="40.5" x14ac:dyDescent="0.2">
      <c r="A4018" s="159">
        <v>411300</v>
      </c>
      <c r="B4018" s="160" t="s">
        <v>48</v>
      </c>
      <c r="C4018" s="152">
        <v>35000</v>
      </c>
      <c r="D4018" s="167">
        <v>0</v>
      </c>
    </row>
    <row r="4019" spans="1:4" s="136" customFormat="1" ht="20.25" x14ac:dyDescent="0.2">
      <c r="A4019" s="159">
        <v>411400</v>
      </c>
      <c r="B4019" s="160" t="s">
        <v>49</v>
      </c>
      <c r="C4019" s="152">
        <v>30000</v>
      </c>
      <c r="D4019" s="167">
        <v>0</v>
      </c>
    </row>
    <row r="4020" spans="1:4" s="136" customFormat="1" ht="20.25" x14ac:dyDescent="0.2">
      <c r="A4020" s="175">
        <v>412000</v>
      </c>
      <c r="B4020" s="168" t="s">
        <v>50</v>
      </c>
      <c r="C4020" s="176">
        <f t="shared" ref="C4020" si="806">SUM(C4021:C4033)</f>
        <v>1002000</v>
      </c>
      <c r="D4020" s="176">
        <f>SUM(D4021:D4033)</f>
        <v>0</v>
      </c>
    </row>
    <row r="4021" spans="1:4" s="136" customFormat="1" ht="20.25" x14ac:dyDescent="0.2">
      <c r="A4021" s="159">
        <v>412200</v>
      </c>
      <c r="B4021" s="160" t="s">
        <v>52</v>
      </c>
      <c r="C4021" s="152">
        <v>38000</v>
      </c>
      <c r="D4021" s="167">
        <v>0</v>
      </c>
    </row>
    <row r="4022" spans="1:4" s="136" customFormat="1" ht="20.25" x14ac:dyDescent="0.2">
      <c r="A4022" s="159">
        <v>412300</v>
      </c>
      <c r="B4022" s="160" t="s">
        <v>53</v>
      </c>
      <c r="C4022" s="152">
        <v>22000</v>
      </c>
      <c r="D4022" s="167">
        <v>0</v>
      </c>
    </row>
    <row r="4023" spans="1:4" s="136" customFormat="1" ht="20.25" x14ac:dyDescent="0.2">
      <c r="A4023" s="159">
        <v>412500</v>
      </c>
      <c r="B4023" s="160" t="s">
        <v>57</v>
      </c>
      <c r="C4023" s="152">
        <v>50000</v>
      </c>
      <c r="D4023" s="167">
        <v>0</v>
      </c>
    </row>
    <row r="4024" spans="1:4" s="136" customFormat="1" ht="20.25" x14ac:dyDescent="0.2">
      <c r="A4024" s="159">
        <v>412600</v>
      </c>
      <c r="B4024" s="160" t="s">
        <v>58</v>
      </c>
      <c r="C4024" s="152">
        <v>115000</v>
      </c>
      <c r="D4024" s="167">
        <v>0</v>
      </c>
    </row>
    <row r="4025" spans="1:4" s="136" customFormat="1" ht="20.25" x14ac:dyDescent="0.2">
      <c r="A4025" s="159">
        <v>412700</v>
      </c>
      <c r="B4025" s="160" t="s">
        <v>60</v>
      </c>
      <c r="C4025" s="152">
        <v>80000</v>
      </c>
      <c r="D4025" s="167">
        <v>0</v>
      </c>
    </row>
    <row r="4026" spans="1:4" s="136" customFormat="1" ht="20.25" x14ac:dyDescent="0.2">
      <c r="A4026" s="159">
        <v>412700</v>
      </c>
      <c r="B4026" s="160" t="s">
        <v>661</v>
      </c>
      <c r="C4026" s="152">
        <v>500000</v>
      </c>
      <c r="D4026" s="167">
        <v>0</v>
      </c>
    </row>
    <row r="4027" spans="1:4" s="136" customFormat="1" ht="20.25" x14ac:dyDescent="0.2">
      <c r="A4027" s="159">
        <v>412900</v>
      </c>
      <c r="B4027" s="169" t="s">
        <v>74</v>
      </c>
      <c r="C4027" s="152">
        <v>1000</v>
      </c>
      <c r="D4027" s="167">
        <v>0</v>
      </c>
    </row>
    <row r="4028" spans="1:4" s="136" customFormat="1" ht="20.25" x14ac:dyDescent="0.2">
      <c r="A4028" s="159">
        <v>412900</v>
      </c>
      <c r="B4028" s="169" t="s">
        <v>75</v>
      </c>
      <c r="C4028" s="152">
        <v>125000</v>
      </c>
      <c r="D4028" s="167">
        <v>0</v>
      </c>
    </row>
    <row r="4029" spans="1:4" s="136" customFormat="1" ht="20.25" x14ac:dyDescent="0.2">
      <c r="A4029" s="159">
        <v>412900</v>
      </c>
      <c r="B4029" s="169" t="s">
        <v>76</v>
      </c>
      <c r="C4029" s="152">
        <v>3999.9999999999995</v>
      </c>
      <c r="D4029" s="167">
        <v>0</v>
      </c>
    </row>
    <row r="4030" spans="1:4" s="136" customFormat="1" ht="20.25" x14ac:dyDescent="0.2">
      <c r="A4030" s="159">
        <v>412900</v>
      </c>
      <c r="B4030" s="169" t="s">
        <v>77</v>
      </c>
      <c r="C4030" s="152">
        <v>5000</v>
      </c>
      <c r="D4030" s="167">
        <v>0</v>
      </c>
    </row>
    <row r="4031" spans="1:4" s="136" customFormat="1" ht="20.25" x14ac:dyDescent="0.2">
      <c r="A4031" s="159">
        <v>412900</v>
      </c>
      <c r="B4031" s="160" t="s">
        <v>78</v>
      </c>
      <c r="C4031" s="152">
        <v>6000</v>
      </c>
      <c r="D4031" s="167">
        <v>0</v>
      </c>
    </row>
    <row r="4032" spans="1:4" s="136" customFormat="1" ht="40.5" x14ac:dyDescent="0.2">
      <c r="A4032" s="159">
        <v>412900</v>
      </c>
      <c r="B4032" s="160" t="s">
        <v>716</v>
      </c>
      <c r="C4032" s="152">
        <v>50000</v>
      </c>
      <c r="D4032" s="167">
        <v>0</v>
      </c>
    </row>
    <row r="4033" spans="1:4" s="136" customFormat="1" ht="20.25" x14ac:dyDescent="0.2">
      <c r="A4033" s="159">
        <v>412900</v>
      </c>
      <c r="B4033" s="160" t="s">
        <v>80</v>
      </c>
      <c r="C4033" s="152">
        <v>6000</v>
      </c>
      <c r="D4033" s="167">
        <v>0</v>
      </c>
    </row>
    <row r="4034" spans="1:4" s="183" customFormat="1" ht="20.25" x14ac:dyDescent="0.2">
      <c r="A4034" s="175">
        <v>415000</v>
      </c>
      <c r="B4034" s="168" t="s">
        <v>119</v>
      </c>
      <c r="C4034" s="176">
        <f>SUM(C4035:C4036)</f>
        <v>2020000</v>
      </c>
      <c r="D4034" s="176">
        <f>SUM(D4035:D4036)</f>
        <v>0</v>
      </c>
    </row>
    <row r="4035" spans="1:4" s="136" customFormat="1" ht="40.5" x14ac:dyDescent="0.2">
      <c r="A4035" s="159">
        <v>415200</v>
      </c>
      <c r="B4035" s="189" t="s">
        <v>644</v>
      </c>
      <c r="C4035" s="152">
        <v>2000000</v>
      </c>
      <c r="D4035" s="167">
        <v>0</v>
      </c>
    </row>
    <row r="4036" spans="1:4" s="136" customFormat="1" ht="20.25" x14ac:dyDescent="0.2">
      <c r="A4036" s="159">
        <v>415200</v>
      </c>
      <c r="B4036" s="160" t="s">
        <v>143</v>
      </c>
      <c r="C4036" s="152">
        <v>20000</v>
      </c>
      <c r="D4036" s="167">
        <v>0</v>
      </c>
    </row>
    <row r="4037" spans="1:4" s="183" customFormat="1" ht="20.25" x14ac:dyDescent="0.2">
      <c r="A4037" s="175">
        <v>416000</v>
      </c>
      <c r="B4037" s="168" t="s">
        <v>167</v>
      </c>
      <c r="C4037" s="176">
        <f t="shared" ref="C4037" si="807">C4038</f>
        <v>999.99999999999989</v>
      </c>
      <c r="D4037" s="176">
        <f t="shared" ref="D4037" si="808">D4038</f>
        <v>0</v>
      </c>
    </row>
    <row r="4038" spans="1:4" s="136" customFormat="1" ht="20.25" x14ac:dyDescent="0.2">
      <c r="A4038" s="179">
        <v>416100</v>
      </c>
      <c r="B4038" s="160" t="s">
        <v>496</v>
      </c>
      <c r="C4038" s="152">
        <v>999.99999999999989</v>
      </c>
      <c r="D4038" s="167">
        <v>0</v>
      </c>
    </row>
    <row r="4039" spans="1:4" s="177" customFormat="1" ht="40.5" x14ac:dyDescent="0.2">
      <c r="A4039" s="175">
        <v>418000</v>
      </c>
      <c r="B4039" s="168" t="s">
        <v>196</v>
      </c>
      <c r="C4039" s="176">
        <f t="shared" ref="C4039" si="809">C4040</f>
        <v>1999.9999999999998</v>
      </c>
      <c r="D4039" s="176">
        <f t="shared" ref="D4039" si="810">D4040</f>
        <v>0</v>
      </c>
    </row>
    <row r="4040" spans="1:4" s="136" customFormat="1" ht="20.25" x14ac:dyDescent="0.2">
      <c r="A4040" s="179">
        <v>418400</v>
      </c>
      <c r="B4040" s="160" t="s">
        <v>198</v>
      </c>
      <c r="C4040" s="152">
        <v>1999.9999999999998</v>
      </c>
      <c r="D4040" s="167">
        <v>0</v>
      </c>
    </row>
    <row r="4041" spans="1:4" s="177" customFormat="1" ht="20.25" x14ac:dyDescent="0.2">
      <c r="A4041" s="175">
        <v>419000</v>
      </c>
      <c r="B4041" s="168" t="s">
        <v>199</v>
      </c>
      <c r="C4041" s="176">
        <f t="shared" ref="C4041" si="811">C4042</f>
        <v>0</v>
      </c>
      <c r="D4041" s="176">
        <f t="shared" ref="D4041" si="812">D4042</f>
        <v>0</v>
      </c>
    </row>
    <row r="4042" spans="1:4" s="136" customFormat="1" ht="20.25" x14ac:dyDescent="0.2">
      <c r="A4042" s="179">
        <v>419100</v>
      </c>
      <c r="B4042" s="160" t="s">
        <v>199</v>
      </c>
      <c r="C4042" s="152">
        <v>0</v>
      </c>
      <c r="D4042" s="167">
        <v>0</v>
      </c>
    </row>
    <row r="4043" spans="1:4" s="136" customFormat="1" ht="20.25" x14ac:dyDescent="0.2">
      <c r="A4043" s="175">
        <v>510000</v>
      </c>
      <c r="B4043" s="168" t="s">
        <v>243</v>
      </c>
      <c r="C4043" s="176">
        <f>C4044+C4046</f>
        <v>28000</v>
      </c>
      <c r="D4043" s="176">
        <f>D4044+D4046</f>
        <v>0</v>
      </c>
    </row>
    <row r="4044" spans="1:4" s="136" customFormat="1" ht="20.25" x14ac:dyDescent="0.2">
      <c r="A4044" s="175">
        <v>511000</v>
      </c>
      <c r="B4044" s="168" t="s">
        <v>244</v>
      </c>
      <c r="C4044" s="176">
        <f>SUM(C4045:C4045)</f>
        <v>10000</v>
      </c>
      <c r="D4044" s="176">
        <f>SUM(D4045:D4045)</f>
        <v>0</v>
      </c>
    </row>
    <row r="4045" spans="1:4" s="136" customFormat="1" ht="20.25" x14ac:dyDescent="0.2">
      <c r="A4045" s="159">
        <v>511300</v>
      </c>
      <c r="B4045" s="160" t="s">
        <v>247</v>
      </c>
      <c r="C4045" s="152">
        <v>10000</v>
      </c>
      <c r="D4045" s="167">
        <v>0</v>
      </c>
    </row>
    <row r="4046" spans="1:4" s="177" customFormat="1" ht="20.25" x14ac:dyDescent="0.2">
      <c r="A4046" s="175">
        <v>516000</v>
      </c>
      <c r="B4046" s="168" t="s">
        <v>256</v>
      </c>
      <c r="C4046" s="176">
        <f t="shared" ref="C4046" si="813">C4047</f>
        <v>18000</v>
      </c>
      <c r="D4046" s="176">
        <f t="shared" ref="D4046" si="814">D4047</f>
        <v>0</v>
      </c>
    </row>
    <row r="4047" spans="1:4" s="136" customFormat="1" ht="20.25" x14ac:dyDescent="0.2">
      <c r="A4047" s="159">
        <v>516100</v>
      </c>
      <c r="B4047" s="160" t="s">
        <v>256</v>
      </c>
      <c r="C4047" s="152">
        <v>18000</v>
      </c>
      <c r="D4047" s="167">
        <v>0</v>
      </c>
    </row>
    <row r="4048" spans="1:4" s="177" customFormat="1" ht="20.25" x14ac:dyDescent="0.2">
      <c r="A4048" s="175">
        <v>630000</v>
      </c>
      <c r="B4048" s="168" t="s">
        <v>277</v>
      </c>
      <c r="C4048" s="176">
        <f>C4049+C4052</f>
        <v>4047000</v>
      </c>
      <c r="D4048" s="176">
        <f>D4049+D4052</f>
        <v>0</v>
      </c>
    </row>
    <row r="4049" spans="1:4" s="177" customFormat="1" ht="20.25" x14ac:dyDescent="0.2">
      <c r="A4049" s="175">
        <v>631000</v>
      </c>
      <c r="B4049" s="168" t="s">
        <v>278</v>
      </c>
      <c r="C4049" s="176">
        <f>0+C4050+C4051</f>
        <v>4005000</v>
      </c>
      <c r="D4049" s="176">
        <f>0+D4050+D4051</f>
        <v>0</v>
      </c>
    </row>
    <row r="4050" spans="1:4" s="136" customFormat="1" ht="20.25" x14ac:dyDescent="0.2">
      <c r="A4050" s="179">
        <v>631200</v>
      </c>
      <c r="B4050" s="160" t="s">
        <v>280</v>
      </c>
      <c r="C4050" s="152">
        <v>4000000</v>
      </c>
      <c r="D4050" s="167">
        <v>0</v>
      </c>
    </row>
    <row r="4051" spans="1:4" s="136" customFormat="1" ht="20.25" x14ac:dyDescent="0.2">
      <c r="A4051" s="179">
        <v>631300</v>
      </c>
      <c r="B4051" s="160" t="s">
        <v>622</v>
      </c>
      <c r="C4051" s="152">
        <v>5000</v>
      </c>
      <c r="D4051" s="167">
        <v>0</v>
      </c>
    </row>
    <row r="4052" spans="1:4" s="177" customFormat="1" ht="20.25" x14ac:dyDescent="0.2">
      <c r="A4052" s="175">
        <v>638000</v>
      </c>
      <c r="B4052" s="168" t="s">
        <v>284</v>
      </c>
      <c r="C4052" s="176">
        <f t="shared" ref="C4052" si="815">C4053</f>
        <v>42000</v>
      </c>
      <c r="D4052" s="176">
        <f t="shared" ref="D4052" si="816">D4053</f>
        <v>0</v>
      </c>
    </row>
    <row r="4053" spans="1:4" s="136" customFormat="1" ht="20.25" x14ac:dyDescent="0.2">
      <c r="A4053" s="159">
        <v>638100</v>
      </c>
      <c r="B4053" s="160" t="s">
        <v>285</v>
      </c>
      <c r="C4053" s="152">
        <v>42000</v>
      </c>
      <c r="D4053" s="167">
        <v>0</v>
      </c>
    </row>
    <row r="4054" spans="1:4" s="136" customFormat="1" ht="20.25" x14ac:dyDescent="0.2">
      <c r="A4054" s="181"/>
      <c r="B4054" s="172" t="s">
        <v>294</v>
      </c>
      <c r="C4054" s="178">
        <f>C4014+0+C4043+C4048+0</f>
        <v>9485000</v>
      </c>
      <c r="D4054" s="178">
        <f>D4014+0+D4043+D4048+0</f>
        <v>0</v>
      </c>
    </row>
    <row r="4055" spans="1:4" s="136" customFormat="1" ht="20.25" x14ac:dyDescent="0.2">
      <c r="A4055" s="182"/>
      <c r="B4055" s="154"/>
      <c r="C4055" s="158"/>
      <c r="D4055" s="158"/>
    </row>
    <row r="4056" spans="1:4" s="136" customFormat="1" ht="20.25" x14ac:dyDescent="0.2">
      <c r="A4056" s="157"/>
      <c r="B4056" s="154"/>
      <c r="C4056" s="152"/>
      <c r="D4056" s="152"/>
    </row>
    <row r="4057" spans="1:4" s="136" customFormat="1" ht="20.25" x14ac:dyDescent="0.2">
      <c r="A4057" s="159" t="s">
        <v>498</v>
      </c>
      <c r="B4057" s="206"/>
      <c r="C4057" s="152"/>
      <c r="D4057" s="152"/>
    </row>
    <row r="4058" spans="1:4" s="136" customFormat="1" ht="20.25" x14ac:dyDescent="0.2">
      <c r="A4058" s="159" t="s">
        <v>495</v>
      </c>
      <c r="B4058" s="168"/>
      <c r="C4058" s="152"/>
      <c r="D4058" s="152"/>
    </row>
    <row r="4059" spans="1:4" s="136" customFormat="1" ht="20.25" x14ac:dyDescent="0.2">
      <c r="A4059" s="159" t="s">
        <v>402</v>
      </c>
      <c r="B4059" s="168"/>
      <c r="C4059" s="152"/>
      <c r="D4059" s="152"/>
    </row>
    <row r="4060" spans="1:4" s="136" customFormat="1" ht="20.25" x14ac:dyDescent="0.2">
      <c r="A4060" s="159" t="s">
        <v>293</v>
      </c>
      <c r="B4060" s="168"/>
      <c r="C4060" s="152"/>
      <c r="D4060" s="152"/>
    </row>
    <row r="4061" spans="1:4" s="136" customFormat="1" ht="20.25" x14ac:dyDescent="0.2">
      <c r="A4061" s="159"/>
      <c r="B4061" s="161"/>
      <c r="C4061" s="158"/>
      <c r="D4061" s="158"/>
    </row>
    <row r="4062" spans="1:4" s="136" customFormat="1" ht="20.25" x14ac:dyDescent="0.2">
      <c r="A4062" s="175">
        <v>410000</v>
      </c>
      <c r="B4062" s="163" t="s">
        <v>44</v>
      </c>
      <c r="C4062" s="176">
        <f t="shared" ref="C4062" si="817">C4063+C4068</f>
        <v>1828100</v>
      </c>
      <c r="D4062" s="176">
        <f>D4063+D4068</f>
        <v>0</v>
      </c>
    </row>
    <row r="4063" spans="1:4" s="136" customFormat="1" ht="20.25" x14ac:dyDescent="0.2">
      <c r="A4063" s="175">
        <v>411000</v>
      </c>
      <c r="B4063" s="163" t="s">
        <v>45</v>
      </c>
      <c r="C4063" s="176">
        <f t="shared" ref="C4063" si="818">SUM(C4064:C4067)</f>
        <v>687500</v>
      </c>
      <c r="D4063" s="176">
        <f>SUM(D4064:D4067)</f>
        <v>0</v>
      </c>
    </row>
    <row r="4064" spans="1:4" s="136" customFormat="1" ht="20.25" x14ac:dyDescent="0.2">
      <c r="A4064" s="159">
        <v>411100</v>
      </c>
      <c r="B4064" s="160" t="s">
        <v>46</v>
      </c>
      <c r="C4064" s="152">
        <v>646000</v>
      </c>
      <c r="D4064" s="167">
        <v>0</v>
      </c>
    </row>
    <row r="4065" spans="1:4" s="136" customFormat="1" ht="20.25" x14ac:dyDescent="0.2">
      <c r="A4065" s="159">
        <v>411200</v>
      </c>
      <c r="B4065" s="160" t="s">
        <v>47</v>
      </c>
      <c r="C4065" s="152">
        <v>30000</v>
      </c>
      <c r="D4065" s="167">
        <v>0</v>
      </c>
    </row>
    <row r="4066" spans="1:4" s="136" customFormat="1" ht="40.5" x14ac:dyDescent="0.2">
      <c r="A4066" s="159">
        <v>411300</v>
      </c>
      <c r="B4066" s="160" t="s">
        <v>48</v>
      </c>
      <c r="C4066" s="152">
        <v>9500</v>
      </c>
      <c r="D4066" s="167">
        <v>0</v>
      </c>
    </row>
    <row r="4067" spans="1:4" s="136" customFormat="1" ht="20.25" x14ac:dyDescent="0.2">
      <c r="A4067" s="159">
        <v>411400</v>
      </c>
      <c r="B4067" s="160" t="s">
        <v>49</v>
      </c>
      <c r="C4067" s="152">
        <v>2000</v>
      </c>
      <c r="D4067" s="167">
        <v>0</v>
      </c>
    </row>
    <row r="4068" spans="1:4" s="136" customFormat="1" ht="20.25" x14ac:dyDescent="0.2">
      <c r="A4068" s="175">
        <v>412000</v>
      </c>
      <c r="B4068" s="168" t="s">
        <v>50</v>
      </c>
      <c r="C4068" s="176">
        <f t="shared" ref="C4068" si="819">SUM(C4069:C4079)</f>
        <v>1140600</v>
      </c>
      <c r="D4068" s="176">
        <f>SUM(D4069:D4079)</f>
        <v>0</v>
      </c>
    </row>
    <row r="4069" spans="1:4" s="136" customFormat="1" ht="20.25" x14ac:dyDescent="0.2">
      <c r="A4069" s="159">
        <v>412200</v>
      </c>
      <c r="B4069" s="160" t="s">
        <v>52</v>
      </c>
      <c r="C4069" s="152">
        <v>40000</v>
      </c>
      <c r="D4069" s="167">
        <v>0</v>
      </c>
    </row>
    <row r="4070" spans="1:4" s="136" customFormat="1" ht="20.25" x14ac:dyDescent="0.2">
      <c r="A4070" s="159">
        <v>412300</v>
      </c>
      <c r="B4070" s="160" t="s">
        <v>53</v>
      </c>
      <c r="C4070" s="152">
        <v>10000</v>
      </c>
      <c r="D4070" s="167">
        <v>0</v>
      </c>
    </row>
    <row r="4071" spans="1:4" s="136" customFormat="1" ht="20.25" x14ac:dyDescent="0.2">
      <c r="A4071" s="159">
        <v>412500</v>
      </c>
      <c r="B4071" s="160" t="s">
        <v>57</v>
      </c>
      <c r="C4071" s="152">
        <v>10000</v>
      </c>
      <c r="D4071" s="167">
        <v>0</v>
      </c>
    </row>
    <row r="4072" spans="1:4" s="136" customFormat="1" ht="20.25" x14ac:dyDescent="0.2">
      <c r="A4072" s="159">
        <v>412600</v>
      </c>
      <c r="B4072" s="160" t="s">
        <v>58</v>
      </c>
      <c r="C4072" s="152">
        <v>24000</v>
      </c>
      <c r="D4072" s="167">
        <v>0</v>
      </c>
    </row>
    <row r="4073" spans="1:4" s="136" customFormat="1" ht="20.25" x14ac:dyDescent="0.2">
      <c r="A4073" s="159">
        <v>412700</v>
      </c>
      <c r="B4073" s="160" t="s">
        <v>60</v>
      </c>
      <c r="C4073" s="152">
        <v>90000</v>
      </c>
      <c r="D4073" s="167">
        <v>0</v>
      </c>
    </row>
    <row r="4074" spans="1:4" s="136" customFormat="1" ht="20.25" x14ac:dyDescent="0.2">
      <c r="A4074" s="159">
        <v>412900</v>
      </c>
      <c r="B4074" s="169" t="s">
        <v>74</v>
      </c>
      <c r="C4074" s="152">
        <v>1999.9999999999998</v>
      </c>
      <c r="D4074" s="167">
        <v>0</v>
      </c>
    </row>
    <row r="4075" spans="1:4" s="136" customFormat="1" ht="20.25" x14ac:dyDescent="0.2">
      <c r="A4075" s="159">
        <v>412900</v>
      </c>
      <c r="B4075" s="169" t="s">
        <v>75</v>
      </c>
      <c r="C4075" s="152">
        <v>72000</v>
      </c>
      <c r="D4075" s="167">
        <v>0</v>
      </c>
    </row>
    <row r="4076" spans="1:4" s="136" customFormat="1" ht="20.25" x14ac:dyDescent="0.2">
      <c r="A4076" s="159">
        <v>412900</v>
      </c>
      <c r="B4076" s="169" t="s">
        <v>76</v>
      </c>
      <c r="C4076" s="152">
        <v>1000</v>
      </c>
      <c r="D4076" s="167">
        <v>0</v>
      </c>
    </row>
    <row r="4077" spans="1:4" s="136" customFormat="1" ht="20.25" x14ac:dyDescent="0.2">
      <c r="A4077" s="159">
        <v>412900</v>
      </c>
      <c r="B4077" s="169" t="s">
        <v>77</v>
      </c>
      <c r="C4077" s="152">
        <v>40000</v>
      </c>
      <c r="D4077" s="167">
        <v>0</v>
      </c>
    </row>
    <row r="4078" spans="1:4" s="136" customFormat="1" ht="20.25" x14ac:dyDescent="0.2">
      <c r="A4078" s="159">
        <v>412900</v>
      </c>
      <c r="B4078" s="169" t="s">
        <v>78</v>
      </c>
      <c r="C4078" s="152">
        <v>2000</v>
      </c>
      <c r="D4078" s="167">
        <v>0</v>
      </c>
    </row>
    <row r="4079" spans="1:4" s="136" customFormat="1" ht="20.25" x14ac:dyDescent="0.2">
      <c r="A4079" s="159">
        <v>412900</v>
      </c>
      <c r="B4079" s="160" t="s">
        <v>80</v>
      </c>
      <c r="C4079" s="152">
        <v>849600</v>
      </c>
      <c r="D4079" s="167">
        <v>0</v>
      </c>
    </row>
    <row r="4080" spans="1:4" s="136" customFormat="1" ht="20.25" x14ac:dyDescent="0.2">
      <c r="A4080" s="175">
        <v>510000</v>
      </c>
      <c r="B4080" s="168" t="s">
        <v>243</v>
      </c>
      <c r="C4080" s="176">
        <f>C4085+C4083+C4081</f>
        <v>6000</v>
      </c>
      <c r="D4080" s="176">
        <f>D4085+D4083+D4081</f>
        <v>0</v>
      </c>
    </row>
    <row r="4081" spans="1:4" s="177" customFormat="1" ht="20.25" x14ac:dyDescent="0.2">
      <c r="A4081" s="175">
        <v>511000</v>
      </c>
      <c r="B4081" s="168" t="s">
        <v>244</v>
      </c>
      <c r="C4081" s="176">
        <f>SUM(C4082:C4082)</f>
        <v>4000</v>
      </c>
      <c r="D4081" s="176">
        <f>SUM(D4082:D4082)</f>
        <v>0</v>
      </c>
    </row>
    <row r="4082" spans="1:4" s="136" customFormat="1" ht="20.25" x14ac:dyDescent="0.2">
      <c r="A4082" s="159">
        <v>511300</v>
      </c>
      <c r="B4082" s="160" t="s">
        <v>247</v>
      </c>
      <c r="C4082" s="152">
        <v>4000</v>
      </c>
      <c r="D4082" s="167">
        <v>0</v>
      </c>
    </row>
    <row r="4083" spans="1:4" s="177" customFormat="1" ht="20.25" x14ac:dyDescent="0.2">
      <c r="A4083" s="175">
        <v>513000</v>
      </c>
      <c r="B4083" s="168" t="s">
        <v>251</v>
      </c>
      <c r="C4083" s="176">
        <f t="shared" ref="C4083" si="820">C4084</f>
        <v>0</v>
      </c>
      <c r="D4083" s="176">
        <f t="shared" ref="D4083" si="821">D4084</f>
        <v>0</v>
      </c>
    </row>
    <row r="4084" spans="1:4" s="136" customFormat="1" ht="20.25" x14ac:dyDescent="0.2">
      <c r="A4084" s="179">
        <v>513700</v>
      </c>
      <c r="B4084" s="160" t="s">
        <v>253</v>
      </c>
      <c r="C4084" s="152">
        <v>0</v>
      </c>
      <c r="D4084" s="167">
        <v>0</v>
      </c>
    </row>
    <row r="4085" spans="1:4" s="177" customFormat="1" ht="20.25" x14ac:dyDescent="0.2">
      <c r="A4085" s="175">
        <v>516000</v>
      </c>
      <c r="B4085" s="168" t="s">
        <v>256</v>
      </c>
      <c r="C4085" s="176">
        <f t="shared" ref="C4085" si="822">C4086</f>
        <v>2000</v>
      </c>
      <c r="D4085" s="176">
        <f t="shared" ref="D4085" si="823">D4086</f>
        <v>0</v>
      </c>
    </row>
    <row r="4086" spans="1:4" s="136" customFormat="1" ht="20.25" x14ac:dyDescent="0.2">
      <c r="A4086" s="159">
        <v>516100</v>
      </c>
      <c r="B4086" s="160" t="s">
        <v>256</v>
      </c>
      <c r="C4086" s="152">
        <v>2000</v>
      </c>
      <c r="D4086" s="167">
        <v>0</v>
      </c>
    </row>
    <row r="4087" spans="1:4" s="177" customFormat="1" ht="20.25" x14ac:dyDescent="0.2">
      <c r="A4087" s="175">
        <v>630000</v>
      </c>
      <c r="B4087" s="168" t="s">
        <v>277</v>
      </c>
      <c r="C4087" s="176">
        <f>0+C4088</f>
        <v>20200</v>
      </c>
      <c r="D4087" s="176">
        <f>0+D4088</f>
        <v>0</v>
      </c>
    </row>
    <row r="4088" spans="1:4" s="177" customFormat="1" ht="20.25" x14ac:dyDescent="0.2">
      <c r="A4088" s="175">
        <v>638000</v>
      </c>
      <c r="B4088" s="168" t="s">
        <v>284</v>
      </c>
      <c r="C4088" s="176">
        <f t="shared" ref="C4088" si="824">C4089</f>
        <v>20200</v>
      </c>
      <c r="D4088" s="176">
        <f t="shared" ref="D4088" si="825">D4089</f>
        <v>0</v>
      </c>
    </row>
    <row r="4089" spans="1:4" s="136" customFormat="1" ht="20.25" x14ac:dyDescent="0.2">
      <c r="A4089" s="159">
        <v>638100</v>
      </c>
      <c r="B4089" s="160" t="s">
        <v>285</v>
      </c>
      <c r="C4089" s="152">
        <v>20200</v>
      </c>
      <c r="D4089" s="167">
        <v>0</v>
      </c>
    </row>
    <row r="4090" spans="1:4" s="136" customFormat="1" ht="20.25" x14ac:dyDescent="0.2">
      <c r="A4090" s="181"/>
      <c r="B4090" s="172" t="s">
        <v>294</v>
      </c>
      <c r="C4090" s="178">
        <f>C4062+C4080+C4087</f>
        <v>1854300</v>
      </c>
      <c r="D4090" s="178">
        <f>D4062+D4080+D4087</f>
        <v>0</v>
      </c>
    </row>
    <row r="4091" spans="1:4" s="136" customFormat="1" ht="20.25" x14ac:dyDescent="0.2">
      <c r="A4091" s="182"/>
      <c r="B4091" s="154"/>
      <c r="C4091" s="158"/>
      <c r="D4091" s="158"/>
    </row>
    <row r="4092" spans="1:4" s="136" customFormat="1" ht="20.25" x14ac:dyDescent="0.2">
      <c r="A4092" s="157"/>
      <c r="B4092" s="154"/>
      <c r="C4092" s="152"/>
      <c r="D4092" s="152"/>
    </row>
    <row r="4093" spans="1:4" s="136" customFormat="1" ht="20.25" x14ac:dyDescent="0.2">
      <c r="A4093" s="159" t="s">
        <v>499</v>
      </c>
      <c r="B4093" s="168"/>
      <c r="C4093" s="152"/>
      <c r="D4093" s="152"/>
    </row>
    <row r="4094" spans="1:4" s="136" customFormat="1" ht="20.25" x14ac:dyDescent="0.2">
      <c r="A4094" s="159" t="s">
        <v>500</v>
      </c>
      <c r="B4094" s="168"/>
      <c r="C4094" s="152"/>
      <c r="D4094" s="152"/>
    </row>
    <row r="4095" spans="1:4" s="136" customFormat="1" ht="20.25" x14ac:dyDescent="0.2">
      <c r="A4095" s="159" t="s">
        <v>398</v>
      </c>
      <c r="B4095" s="168"/>
      <c r="C4095" s="152"/>
      <c r="D4095" s="152"/>
    </row>
    <row r="4096" spans="1:4" s="136" customFormat="1" ht="20.25" x14ac:dyDescent="0.2">
      <c r="A4096" s="159" t="s">
        <v>501</v>
      </c>
      <c r="B4096" s="168"/>
      <c r="C4096" s="152"/>
      <c r="D4096" s="152"/>
    </row>
    <row r="4097" spans="1:4" s="136" customFormat="1" ht="20.25" x14ac:dyDescent="0.2">
      <c r="A4097" s="159"/>
      <c r="B4097" s="161"/>
      <c r="C4097" s="158"/>
      <c r="D4097" s="158"/>
    </row>
    <row r="4098" spans="1:4" s="136" customFormat="1" ht="20.25" x14ac:dyDescent="0.2">
      <c r="A4098" s="175">
        <v>410000</v>
      </c>
      <c r="B4098" s="163" t="s">
        <v>44</v>
      </c>
      <c r="C4098" s="176">
        <f>C4099+C4104+C4124+C4120+C4118+C4129</f>
        <v>12272000</v>
      </c>
      <c r="D4098" s="176">
        <f>D4099+D4104+D4124+D4120+D4118+D4129</f>
        <v>0</v>
      </c>
    </row>
    <row r="4099" spans="1:4" s="136" customFormat="1" ht="20.25" x14ac:dyDescent="0.2">
      <c r="A4099" s="175">
        <v>411000</v>
      </c>
      <c r="B4099" s="163" t="s">
        <v>45</v>
      </c>
      <c r="C4099" s="176">
        <f t="shared" ref="C4099" si="826">SUM(C4100:C4103)</f>
        <v>6555000</v>
      </c>
      <c r="D4099" s="176">
        <f>SUM(D4100:D4103)</f>
        <v>0</v>
      </c>
    </row>
    <row r="4100" spans="1:4" s="136" customFormat="1" ht="20.25" x14ac:dyDescent="0.2">
      <c r="A4100" s="159">
        <v>411100</v>
      </c>
      <c r="B4100" s="160" t="s">
        <v>46</v>
      </c>
      <c r="C4100" s="152">
        <v>6185000</v>
      </c>
      <c r="D4100" s="167">
        <v>0</v>
      </c>
    </row>
    <row r="4101" spans="1:4" s="136" customFormat="1" ht="20.25" x14ac:dyDescent="0.2">
      <c r="A4101" s="159">
        <v>411200</v>
      </c>
      <c r="B4101" s="160" t="s">
        <v>47</v>
      </c>
      <c r="C4101" s="152">
        <v>210000</v>
      </c>
      <c r="D4101" s="167">
        <v>0</v>
      </c>
    </row>
    <row r="4102" spans="1:4" s="136" customFormat="1" ht="40.5" x14ac:dyDescent="0.2">
      <c r="A4102" s="159">
        <v>411300</v>
      </c>
      <c r="B4102" s="160" t="s">
        <v>48</v>
      </c>
      <c r="C4102" s="152">
        <v>120000</v>
      </c>
      <c r="D4102" s="167">
        <v>0</v>
      </c>
    </row>
    <row r="4103" spans="1:4" s="136" customFormat="1" ht="20.25" x14ac:dyDescent="0.2">
      <c r="A4103" s="159">
        <v>411400</v>
      </c>
      <c r="B4103" s="160" t="s">
        <v>49</v>
      </c>
      <c r="C4103" s="152">
        <v>40000</v>
      </c>
      <c r="D4103" s="167">
        <v>0</v>
      </c>
    </row>
    <row r="4104" spans="1:4" s="136" customFormat="1" ht="20.25" x14ac:dyDescent="0.2">
      <c r="A4104" s="175">
        <v>412000</v>
      </c>
      <c r="B4104" s="168" t="s">
        <v>50</v>
      </c>
      <c r="C4104" s="176">
        <f>SUM(C4105:C4117)</f>
        <v>837000</v>
      </c>
      <c r="D4104" s="176">
        <f>SUM(D4105:D4117)</f>
        <v>0</v>
      </c>
    </row>
    <row r="4105" spans="1:4" s="136" customFormat="1" ht="20.25" x14ac:dyDescent="0.2">
      <c r="A4105" s="159">
        <v>412100</v>
      </c>
      <c r="B4105" s="160" t="s">
        <v>51</v>
      </c>
      <c r="C4105" s="152">
        <v>40000</v>
      </c>
      <c r="D4105" s="167">
        <v>0</v>
      </c>
    </row>
    <row r="4106" spans="1:4" s="136" customFormat="1" ht="20.25" x14ac:dyDescent="0.2">
      <c r="A4106" s="159">
        <v>412200</v>
      </c>
      <c r="B4106" s="160" t="s">
        <v>52</v>
      </c>
      <c r="C4106" s="152">
        <v>115000</v>
      </c>
      <c r="D4106" s="167">
        <v>0</v>
      </c>
    </row>
    <row r="4107" spans="1:4" s="136" customFormat="1" ht="20.25" x14ac:dyDescent="0.2">
      <c r="A4107" s="159">
        <v>412300</v>
      </c>
      <c r="B4107" s="160" t="s">
        <v>53</v>
      </c>
      <c r="C4107" s="152">
        <v>80000</v>
      </c>
      <c r="D4107" s="167">
        <v>0</v>
      </c>
    </row>
    <row r="4108" spans="1:4" s="136" customFormat="1" ht="20.25" x14ac:dyDescent="0.2">
      <c r="A4108" s="159">
        <v>412500</v>
      </c>
      <c r="B4108" s="160" t="s">
        <v>57</v>
      </c>
      <c r="C4108" s="152">
        <v>110000</v>
      </c>
      <c r="D4108" s="167">
        <v>0</v>
      </c>
    </row>
    <row r="4109" spans="1:4" s="136" customFormat="1" ht="20.25" x14ac:dyDescent="0.2">
      <c r="A4109" s="159">
        <v>412600</v>
      </c>
      <c r="B4109" s="160" t="s">
        <v>58</v>
      </c>
      <c r="C4109" s="152">
        <v>200000</v>
      </c>
      <c r="D4109" s="167">
        <v>0</v>
      </c>
    </row>
    <row r="4110" spans="1:4" s="136" customFormat="1" ht="20.25" x14ac:dyDescent="0.2">
      <c r="A4110" s="159">
        <v>412700</v>
      </c>
      <c r="B4110" s="160" t="s">
        <v>60</v>
      </c>
      <c r="C4110" s="152">
        <v>145000</v>
      </c>
      <c r="D4110" s="167">
        <v>0</v>
      </c>
    </row>
    <row r="4111" spans="1:4" s="136" customFormat="1" ht="20.25" x14ac:dyDescent="0.2">
      <c r="A4111" s="159">
        <v>412700</v>
      </c>
      <c r="B4111" s="160" t="s">
        <v>69</v>
      </c>
      <c r="C4111" s="152">
        <v>3000</v>
      </c>
      <c r="D4111" s="167">
        <v>0</v>
      </c>
    </row>
    <row r="4112" spans="1:4" s="136" customFormat="1" ht="20.25" x14ac:dyDescent="0.2">
      <c r="A4112" s="159">
        <v>412900</v>
      </c>
      <c r="B4112" s="169" t="s">
        <v>74</v>
      </c>
      <c r="C4112" s="152">
        <v>1999.9999999999998</v>
      </c>
      <c r="D4112" s="167">
        <v>0</v>
      </c>
    </row>
    <row r="4113" spans="1:4" s="136" customFormat="1" ht="20.25" x14ac:dyDescent="0.2">
      <c r="A4113" s="159">
        <v>412900</v>
      </c>
      <c r="B4113" s="169" t="s">
        <v>75</v>
      </c>
      <c r="C4113" s="152">
        <v>115000</v>
      </c>
      <c r="D4113" s="167">
        <v>0</v>
      </c>
    </row>
    <row r="4114" spans="1:4" s="136" customFormat="1" ht="20.25" x14ac:dyDescent="0.2">
      <c r="A4114" s="159">
        <v>412900</v>
      </c>
      <c r="B4114" s="169" t="s">
        <v>76</v>
      </c>
      <c r="C4114" s="152">
        <v>3999.9999999999995</v>
      </c>
      <c r="D4114" s="167">
        <v>0</v>
      </c>
    </row>
    <row r="4115" spans="1:4" s="136" customFormat="1" ht="20.25" x14ac:dyDescent="0.2">
      <c r="A4115" s="159">
        <v>412900</v>
      </c>
      <c r="B4115" s="169" t="s">
        <v>77</v>
      </c>
      <c r="C4115" s="152">
        <v>10000</v>
      </c>
      <c r="D4115" s="167">
        <v>0</v>
      </c>
    </row>
    <row r="4116" spans="1:4" s="136" customFormat="1" ht="20.25" x14ac:dyDescent="0.2">
      <c r="A4116" s="159">
        <v>412900</v>
      </c>
      <c r="B4116" s="160" t="s">
        <v>78</v>
      </c>
      <c r="C4116" s="152">
        <v>12000</v>
      </c>
      <c r="D4116" s="167">
        <v>0</v>
      </c>
    </row>
    <row r="4117" spans="1:4" s="136" customFormat="1" ht="20.25" x14ac:dyDescent="0.2">
      <c r="A4117" s="159">
        <v>412900</v>
      </c>
      <c r="B4117" s="160" t="s">
        <v>80</v>
      </c>
      <c r="C4117" s="152">
        <v>1000</v>
      </c>
      <c r="D4117" s="167">
        <v>0</v>
      </c>
    </row>
    <row r="4118" spans="1:4" s="177" customFormat="1" ht="20.25" x14ac:dyDescent="0.2">
      <c r="A4118" s="175">
        <v>413000</v>
      </c>
      <c r="B4118" s="168" t="s">
        <v>97</v>
      </c>
      <c r="C4118" s="176">
        <f t="shared" ref="C4118" si="827">C4119</f>
        <v>1000</v>
      </c>
      <c r="D4118" s="176">
        <f t="shared" ref="D4118" si="828">D4119</f>
        <v>0</v>
      </c>
    </row>
    <row r="4119" spans="1:4" s="136" customFormat="1" ht="20.25" x14ac:dyDescent="0.2">
      <c r="A4119" s="159">
        <v>413900</v>
      </c>
      <c r="B4119" s="160" t="s">
        <v>106</v>
      </c>
      <c r="C4119" s="152">
        <v>1000</v>
      </c>
      <c r="D4119" s="167">
        <v>0</v>
      </c>
    </row>
    <row r="4120" spans="1:4" s="177" customFormat="1" ht="20.25" x14ac:dyDescent="0.2">
      <c r="A4120" s="175">
        <v>414000</v>
      </c>
      <c r="B4120" s="168" t="s">
        <v>107</v>
      </c>
      <c r="C4120" s="176">
        <f t="shared" ref="C4120" si="829">SUM(C4121:C4123)</f>
        <v>4115000</v>
      </c>
      <c r="D4120" s="176">
        <f t="shared" ref="D4120" si="830">SUM(D4121:D4123)</f>
        <v>0</v>
      </c>
    </row>
    <row r="4121" spans="1:4" s="136" customFormat="1" ht="20.25" x14ac:dyDescent="0.2">
      <c r="A4121" s="159">
        <v>414100</v>
      </c>
      <c r="B4121" s="160" t="s">
        <v>110</v>
      </c>
      <c r="C4121" s="152">
        <v>4000000</v>
      </c>
      <c r="D4121" s="167">
        <v>0</v>
      </c>
    </row>
    <row r="4122" spans="1:4" s="136" customFormat="1" ht="20.25" x14ac:dyDescent="0.2">
      <c r="A4122" s="159">
        <v>414100</v>
      </c>
      <c r="B4122" s="160" t="s">
        <v>645</v>
      </c>
      <c r="C4122" s="152">
        <v>100000</v>
      </c>
      <c r="D4122" s="167">
        <v>0</v>
      </c>
    </row>
    <row r="4123" spans="1:4" s="136" customFormat="1" ht="20.25" x14ac:dyDescent="0.2">
      <c r="A4123" s="159">
        <v>414100</v>
      </c>
      <c r="B4123" s="160" t="s">
        <v>111</v>
      </c>
      <c r="C4123" s="152">
        <v>15000</v>
      </c>
      <c r="D4123" s="167">
        <v>0</v>
      </c>
    </row>
    <row r="4124" spans="1:4" s="183" customFormat="1" ht="20.25" x14ac:dyDescent="0.2">
      <c r="A4124" s="175">
        <v>415000</v>
      </c>
      <c r="B4124" s="168" t="s">
        <v>119</v>
      </c>
      <c r="C4124" s="176">
        <f>SUM(C4125:C4128)</f>
        <v>750000</v>
      </c>
      <c r="D4124" s="176">
        <f>SUM(D4125:D4128)</f>
        <v>0</v>
      </c>
    </row>
    <row r="4125" spans="1:4" s="136" customFormat="1" ht="20.25" x14ac:dyDescent="0.2">
      <c r="A4125" s="179">
        <v>415100</v>
      </c>
      <c r="B4125" s="160" t="s">
        <v>120</v>
      </c>
      <c r="C4125" s="152">
        <v>50000</v>
      </c>
      <c r="D4125" s="167">
        <v>0</v>
      </c>
    </row>
    <row r="4126" spans="1:4" s="136" customFormat="1" ht="20.25" x14ac:dyDescent="0.2">
      <c r="A4126" s="159">
        <v>415200</v>
      </c>
      <c r="B4126" s="160" t="s">
        <v>144</v>
      </c>
      <c r="C4126" s="152">
        <v>100000</v>
      </c>
      <c r="D4126" s="167">
        <v>0</v>
      </c>
    </row>
    <row r="4127" spans="1:4" s="136" customFormat="1" ht="20.25" x14ac:dyDescent="0.2">
      <c r="A4127" s="159">
        <v>415200</v>
      </c>
      <c r="B4127" s="160" t="s">
        <v>145</v>
      </c>
      <c r="C4127" s="152">
        <v>500000</v>
      </c>
      <c r="D4127" s="167">
        <v>0</v>
      </c>
    </row>
    <row r="4128" spans="1:4" s="136" customFormat="1" ht="20.25" x14ac:dyDescent="0.2">
      <c r="A4128" s="159">
        <v>415200</v>
      </c>
      <c r="B4128" s="160" t="s">
        <v>146</v>
      </c>
      <c r="C4128" s="152">
        <v>100000</v>
      </c>
      <c r="D4128" s="167">
        <v>0</v>
      </c>
    </row>
    <row r="4129" spans="1:4" s="177" customFormat="1" ht="40.5" x14ac:dyDescent="0.2">
      <c r="A4129" s="175">
        <v>418000</v>
      </c>
      <c r="B4129" s="168" t="s">
        <v>196</v>
      </c>
      <c r="C4129" s="176">
        <f t="shared" ref="C4129" si="831">C4130+C4131</f>
        <v>14000</v>
      </c>
      <c r="D4129" s="176">
        <f>D4130+D4131</f>
        <v>0</v>
      </c>
    </row>
    <row r="4130" spans="1:4" s="136" customFormat="1" ht="20.25" x14ac:dyDescent="0.2">
      <c r="A4130" s="159">
        <v>418200</v>
      </c>
      <c r="B4130" s="160" t="s">
        <v>197</v>
      </c>
      <c r="C4130" s="152">
        <v>10000</v>
      </c>
      <c r="D4130" s="167">
        <v>0</v>
      </c>
    </row>
    <row r="4131" spans="1:4" s="136" customFormat="1" ht="20.25" x14ac:dyDescent="0.2">
      <c r="A4131" s="159">
        <v>418400</v>
      </c>
      <c r="B4131" s="160" t="s">
        <v>198</v>
      </c>
      <c r="C4131" s="152">
        <v>4000</v>
      </c>
      <c r="D4131" s="167">
        <v>0</v>
      </c>
    </row>
    <row r="4132" spans="1:4" s="183" customFormat="1" ht="20.25" x14ac:dyDescent="0.2">
      <c r="A4132" s="175">
        <v>480000</v>
      </c>
      <c r="B4132" s="168" t="s">
        <v>200</v>
      </c>
      <c r="C4132" s="176">
        <f t="shared" ref="C4132" si="832">C4133</f>
        <v>12100000</v>
      </c>
      <c r="D4132" s="176">
        <f t="shared" ref="D4132" si="833">D4133</f>
        <v>0</v>
      </c>
    </row>
    <row r="4133" spans="1:4" s="183" customFormat="1" ht="20.25" x14ac:dyDescent="0.2">
      <c r="A4133" s="175">
        <v>488000</v>
      </c>
      <c r="B4133" s="168" t="s">
        <v>31</v>
      </c>
      <c r="C4133" s="176">
        <f t="shared" ref="C4133" si="834">SUM(C4134:C4138)</f>
        <v>12100000</v>
      </c>
      <c r="D4133" s="176">
        <f t="shared" ref="D4133" si="835">SUM(D4134:D4138)</f>
        <v>0</v>
      </c>
    </row>
    <row r="4134" spans="1:4" s="136" customFormat="1" ht="40.5" x14ac:dyDescent="0.2">
      <c r="A4134" s="159">
        <v>488100</v>
      </c>
      <c r="B4134" s="160" t="s">
        <v>234</v>
      </c>
      <c r="C4134" s="152">
        <v>400000</v>
      </c>
      <c r="D4134" s="167">
        <v>0</v>
      </c>
    </row>
    <row r="4135" spans="1:4" s="136" customFormat="1" ht="20.25" x14ac:dyDescent="0.2">
      <c r="A4135" s="159">
        <v>488100</v>
      </c>
      <c r="B4135" s="160" t="s">
        <v>726</v>
      </c>
      <c r="C4135" s="152">
        <v>0</v>
      </c>
      <c r="D4135" s="167">
        <v>0</v>
      </c>
    </row>
    <row r="4136" spans="1:4" s="136" customFormat="1" ht="20.25" x14ac:dyDescent="0.2">
      <c r="A4136" s="159">
        <v>488100</v>
      </c>
      <c r="B4136" s="160" t="s">
        <v>235</v>
      </c>
      <c r="C4136" s="152">
        <v>11250000</v>
      </c>
      <c r="D4136" s="167">
        <v>0</v>
      </c>
    </row>
    <row r="4137" spans="1:4" s="136" customFormat="1" ht="20.25" x14ac:dyDescent="0.2">
      <c r="A4137" s="159">
        <v>488100</v>
      </c>
      <c r="B4137" s="160" t="s">
        <v>612</v>
      </c>
      <c r="C4137" s="152">
        <v>450000</v>
      </c>
      <c r="D4137" s="167">
        <v>0</v>
      </c>
    </row>
    <row r="4138" spans="1:4" s="136" customFormat="1" ht="20.25" x14ac:dyDescent="0.2">
      <c r="A4138" s="159">
        <v>488100</v>
      </c>
      <c r="B4138" s="160" t="s">
        <v>31</v>
      </c>
      <c r="C4138" s="152">
        <v>0</v>
      </c>
      <c r="D4138" s="167">
        <v>0</v>
      </c>
    </row>
    <row r="4139" spans="1:4" s="136" customFormat="1" ht="20.25" x14ac:dyDescent="0.2">
      <c r="A4139" s="175">
        <v>510000</v>
      </c>
      <c r="B4139" s="168" t="s">
        <v>243</v>
      </c>
      <c r="C4139" s="176">
        <f>C4140+C4143+0</f>
        <v>48000</v>
      </c>
      <c r="D4139" s="176">
        <f>D4140+D4143+0</f>
        <v>0</v>
      </c>
    </row>
    <row r="4140" spans="1:4" s="136" customFormat="1" ht="20.25" x14ac:dyDescent="0.2">
      <c r="A4140" s="175">
        <v>511000</v>
      </c>
      <c r="B4140" s="168" t="s">
        <v>244</v>
      </c>
      <c r="C4140" s="176">
        <f t="shared" ref="C4140" si="836">SUM(C4141:C4142)</f>
        <v>20000</v>
      </c>
      <c r="D4140" s="176">
        <f>SUM(D4141:D4142)</f>
        <v>0</v>
      </c>
    </row>
    <row r="4141" spans="1:4" s="136" customFormat="1" ht="20.25" x14ac:dyDescent="0.2">
      <c r="A4141" s="159">
        <v>511300</v>
      </c>
      <c r="B4141" s="160" t="s">
        <v>247</v>
      </c>
      <c r="C4141" s="152">
        <v>20000</v>
      </c>
      <c r="D4141" s="167">
        <v>0</v>
      </c>
    </row>
    <row r="4142" spans="1:4" s="136" customFormat="1" ht="20.25" x14ac:dyDescent="0.2">
      <c r="A4142" s="159">
        <v>511700</v>
      </c>
      <c r="B4142" s="160" t="s">
        <v>250</v>
      </c>
      <c r="C4142" s="152">
        <v>0</v>
      </c>
      <c r="D4142" s="167">
        <v>0</v>
      </c>
    </row>
    <row r="4143" spans="1:4" s="177" customFormat="1" ht="20.25" x14ac:dyDescent="0.2">
      <c r="A4143" s="175">
        <v>516000</v>
      </c>
      <c r="B4143" s="168" t="s">
        <v>256</v>
      </c>
      <c r="C4143" s="176">
        <f t="shared" ref="C4143" si="837">C4144</f>
        <v>28000</v>
      </c>
      <c r="D4143" s="176">
        <f t="shared" ref="D4143" si="838">D4144</f>
        <v>0</v>
      </c>
    </row>
    <row r="4144" spans="1:4" s="136" customFormat="1" ht="20.25" x14ac:dyDescent="0.2">
      <c r="A4144" s="159">
        <v>516100</v>
      </c>
      <c r="B4144" s="160" t="s">
        <v>256</v>
      </c>
      <c r="C4144" s="152">
        <v>28000</v>
      </c>
      <c r="D4144" s="167">
        <v>0</v>
      </c>
    </row>
    <row r="4145" spans="1:4" s="177" customFormat="1" ht="20.25" x14ac:dyDescent="0.2">
      <c r="A4145" s="175">
        <v>610000</v>
      </c>
      <c r="B4145" s="168" t="s">
        <v>261</v>
      </c>
      <c r="C4145" s="176">
        <f>0+C4146</f>
        <v>300000</v>
      </c>
      <c r="D4145" s="176">
        <f>0+D4146</f>
        <v>0</v>
      </c>
    </row>
    <row r="4146" spans="1:4" s="177" customFormat="1" ht="20.25" x14ac:dyDescent="0.2">
      <c r="A4146" s="175">
        <v>618000</v>
      </c>
      <c r="B4146" s="168" t="s">
        <v>264</v>
      </c>
      <c r="C4146" s="176">
        <f t="shared" ref="C4146" si="839">C4147</f>
        <v>300000</v>
      </c>
      <c r="D4146" s="176">
        <f t="shared" ref="D4146" si="840">D4147</f>
        <v>0</v>
      </c>
    </row>
    <row r="4147" spans="1:4" s="136" customFormat="1" ht="20.25" x14ac:dyDescent="0.2">
      <c r="A4147" s="159">
        <v>618100</v>
      </c>
      <c r="B4147" s="160" t="s">
        <v>265</v>
      </c>
      <c r="C4147" s="152">
        <v>300000</v>
      </c>
      <c r="D4147" s="167">
        <v>0</v>
      </c>
    </row>
    <row r="4148" spans="1:4" s="177" customFormat="1" ht="20.25" x14ac:dyDescent="0.2">
      <c r="A4148" s="175">
        <v>630000</v>
      </c>
      <c r="B4148" s="168" t="s">
        <v>277</v>
      </c>
      <c r="C4148" s="176">
        <f>C4152+C4149</f>
        <v>170000</v>
      </c>
      <c r="D4148" s="176">
        <f>D4152+D4149</f>
        <v>0</v>
      </c>
    </row>
    <row r="4149" spans="1:4" s="177" customFormat="1" ht="20.25" x14ac:dyDescent="0.2">
      <c r="A4149" s="175">
        <v>631000</v>
      </c>
      <c r="B4149" s="168" t="s">
        <v>278</v>
      </c>
      <c r="C4149" s="176">
        <f>0+C4150+C4151</f>
        <v>40000</v>
      </c>
      <c r="D4149" s="176">
        <f>0+D4150+D4151</f>
        <v>0</v>
      </c>
    </row>
    <row r="4150" spans="1:4" s="136" customFormat="1" ht="20.25" x14ac:dyDescent="0.2">
      <c r="A4150" s="179">
        <v>631200</v>
      </c>
      <c r="B4150" s="160" t="s">
        <v>280</v>
      </c>
      <c r="C4150" s="152">
        <v>40000</v>
      </c>
      <c r="D4150" s="167">
        <v>0</v>
      </c>
    </row>
    <row r="4151" spans="1:4" s="136" customFormat="1" ht="20.25" x14ac:dyDescent="0.2">
      <c r="A4151" s="179">
        <v>631300</v>
      </c>
      <c r="B4151" s="160" t="s">
        <v>622</v>
      </c>
      <c r="C4151" s="152">
        <v>0</v>
      </c>
      <c r="D4151" s="167">
        <v>0</v>
      </c>
    </row>
    <row r="4152" spans="1:4" s="177" customFormat="1" ht="20.25" x14ac:dyDescent="0.2">
      <c r="A4152" s="175">
        <v>638000</v>
      </c>
      <c r="B4152" s="168" t="s">
        <v>284</v>
      </c>
      <c r="C4152" s="176">
        <f t="shared" ref="C4152" si="841">C4153</f>
        <v>130000</v>
      </c>
      <c r="D4152" s="176">
        <f t="shared" ref="D4152" si="842">D4153</f>
        <v>0</v>
      </c>
    </row>
    <row r="4153" spans="1:4" s="136" customFormat="1" ht="20.25" x14ac:dyDescent="0.2">
      <c r="A4153" s="159">
        <v>638100</v>
      </c>
      <c r="B4153" s="160" t="s">
        <v>285</v>
      </c>
      <c r="C4153" s="152">
        <v>130000</v>
      </c>
      <c r="D4153" s="167">
        <v>0</v>
      </c>
    </row>
    <row r="4154" spans="1:4" s="136" customFormat="1" ht="20.25" x14ac:dyDescent="0.2">
      <c r="A4154" s="181"/>
      <c r="B4154" s="172" t="s">
        <v>294</v>
      </c>
      <c r="C4154" s="178">
        <f>C4098+C4132+C4139+C4145+C4148</f>
        <v>24890000</v>
      </c>
      <c r="D4154" s="178">
        <f>D4098+D4132+D4139+D4145+D4148</f>
        <v>0</v>
      </c>
    </row>
    <row r="4155" spans="1:4" s="136" customFormat="1" ht="20.25" x14ac:dyDescent="0.2">
      <c r="A4155" s="146"/>
      <c r="B4155" s="160"/>
      <c r="C4155" s="152"/>
      <c r="D4155" s="152"/>
    </row>
    <row r="4156" spans="1:4" s="136" customFormat="1" ht="20.25" x14ac:dyDescent="0.2">
      <c r="A4156" s="157"/>
      <c r="B4156" s="154"/>
      <c r="C4156" s="152"/>
      <c r="D4156" s="152"/>
    </row>
    <row r="4157" spans="1:4" s="136" customFormat="1" ht="20.25" x14ac:dyDescent="0.2">
      <c r="A4157" s="159" t="s">
        <v>502</v>
      </c>
      <c r="B4157" s="168"/>
      <c r="C4157" s="152"/>
      <c r="D4157" s="152"/>
    </row>
    <row r="4158" spans="1:4" s="136" customFormat="1" ht="20.25" x14ac:dyDescent="0.2">
      <c r="A4158" s="159" t="s">
        <v>500</v>
      </c>
      <c r="B4158" s="168"/>
      <c r="C4158" s="152"/>
      <c r="D4158" s="152"/>
    </row>
    <row r="4159" spans="1:4" s="136" customFormat="1" ht="20.25" x14ac:dyDescent="0.2">
      <c r="A4159" s="159" t="s">
        <v>402</v>
      </c>
      <c r="B4159" s="168"/>
      <c r="C4159" s="152"/>
      <c r="D4159" s="152"/>
    </row>
    <row r="4160" spans="1:4" s="136" customFormat="1" ht="20.25" x14ac:dyDescent="0.2">
      <c r="A4160" s="159" t="s">
        <v>293</v>
      </c>
      <c r="B4160" s="168"/>
      <c r="C4160" s="152"/>
      <c r="D4160" s="152"/>
    </row>
    <row r="4161" spans="1:4" s="136" customFormat="1" ht="20.25" x14ac:dyDescent="0.2">
      <c r="A4161" s="159"/>
      <c r="B4161" s="161"/>
      <c r="C4161" s="158"/>
      <c r="D4161" s="158"/>
    </row>
    <row r="4162" spans="1:4" s="136" customFormat="1" ht="20.25" x14ac:dyDescent="0.2">
      <c r="A4162" s="175">
        <v>410000</v>
      </c>
      <c r="B4162" s="163" t="s">
        <v>44</v>
      </c>
      <c r="C4162" s="176">
        <f>C4163+C4168+C4181+0+C4185+C4183</f>
        <v>2822000</v>
      </c>
      <c r="D4162" s="176">
        <f>D4163+D4168+D4181+0+D4185+D4183</f>
        <v>0</v>
      </c>
    </row>
    <row r="4163" spans="1:4" s="136" customFormat="1" ht="20.25" x14ac:dyDescent="0.2">
      <c r="A4163" s="175">
        <v>411000</v>
      </c>
      <c r="B4163" s="163" t="s">
        <v>45</v>
      </c>
      <c r="C4163" s="176">
        <f t="shared" ref="C4163" si="843">SUM(C4164:C4167)</f>
        <v>2571000</v>
      </c>
      <c r="D4163" s="176">
        <f t="shared" ref="D4163" si="844">SUM(D4164:D4167)</f>
        <v>0</v>
      </c>
    </row>
    <row r="4164" spans="1:4" s="136" customFormat="1" ht="20.25" x14ac:dyDescent="0.2">
      <c r="A4164" s="159">
        <v>411100</v>
      </c>
      <c r="B4164" s="160" t="s">
        <v>46</v>
      </c>
      <c r="C4164" s="152">
        <v>2410000</v>
      </c>
      <c r="D4164" s="167">
        <v>0</v>
      </c>
    </row>
    <row r="4165" spans="1:4" s="136" customFormat="1" ht="20.25" x14ac:dyDescent="0.2">
      <c r="A4165" s="159">
        <v>411200</v>
      </c>
      <c r="B4165" s="160" t="s">
        <v>47</v>
      </c>
      <c r="C4165" s="152">
        <v>90000</v>
      </c>
      <c r="D4165" s="167">
        <v>0</v>
      </c>
    </row>
    <row r="4166" spans="1:4" s="136" customFormat="1" ht="40.5" x14ac:dyDescent="0.2">
      <c r="A4166" s="159">
        <v>411300</v>
      </c>
      <c r="B4166" s="160" t="s">
        <v>48</v>
      </c>
      <c r="C4166" s="152">
        <v>35000</v>
      </c>
      <c r="D4166" s="167">
        <v>0</v>
      </c>
    </row>
    <row r="4167" spans="1:4" s="136" customFormat="1" ht="20.25" x14ac:dyDescent="0.2">
      <c r="A4167" s="159">
        <v>411400</v>
      </c>
      <c r="B4167" s="160" t="s">
        <v>49</v>
      </c>
      <c r="C4167" s="152">
        <v>36000</v>
      </c>
      <c r="D4167" s="167">
        <v>0</v>
      </c>
    </row>
    <row r="4168" spans="1:4" s="136" customFormat="1" ht="20.25" x14ac:dyDescent="0.2">
      <c r="A4168" s="175">
        <v>412000</v>
      </c>
      <c r="B4168" s="168" t="s">
        <v>50</v>
      </c>
      <c r="C4168" s="176">
        <f>SUM(C4169:C4180)</f>
        <v>249000</v>
      </c>
      <c r="D4168" s="176">
        <f>SUM(D4169:D4180)</f>
        <v>0</v>
      </c>
    </row>
    <row r="4169" spans="1:4" s="136" customFormat="1" ht="20.25" x14ac:dyDescent="0.2">
      <c r="A4169" s="159">
        <v>412100</v>
      </c>
      <c r="B4169" s="160" t="s">
        <v>51</v>
      </c>
      <c r="C4169" s="152">
        <v>6000</v>
      </c>
      <c r="D4169" s="167">
        <v>0</v>
      </c>
    </row>
    <row r="4170" spans="1:4" s="136" customFormat="1" ht="20.25" x14ac:dyDescent="0.2">
      <c r="A4170" s="159">
        <v>412200</v>
      </c>
      <c r="B4170" s="160" t="s">
        <v>52</v>
      </c>
      <c r="C4170" s="152">
        <v>110000</v>
      </c>
      <c r="D4170" s="167">
        <v>0</v>
      </c>
    </row>
    <row r="4171" spans="1:4" s="136" customFormat="1" ht="20.25" x14ac:dyDescent="0.2">
      <c r="A4171" s="159">
        <v>412300</v>
      </c>
      <c r="B4171" s="160" t="s">
        <v>53</v>
      </c>
      <c r="C4171" s="152">
        <v>10000</v>
      </c>
      <c r="D4171" s="167">
        <v>0</v>
      </c>
    </row>
    <row r="4172" spans="1:4" s="136" customFormat="1" ht="20.25" x14ac:dyDescent="0.2">
      <c r="A4172" s="159">
        <v>412400</v>
      </c>
      <c r="B4172" s="160" t="s">
        <v>55</v>
      </c>
      <c r="C4172" s="152">
        <v>1000</v>
      </c>
      <c r="D4172" s="167">
        <v>0</v>
      </c>
    </row>
    <row r="4173" spans="1:4" s="136" customFormat="1" ht="20.25" x14ac:dyDescent="0.2">
      <c r="A4173" s="159">
        <v>412500</v>
      </c>
      <c r="B4173" s="160" t="s">
        <v>57</v>
      </c>
      <c r="C4173" s="152">
        <v>45000</v>
      </c>
      <c r="D4173" s="167">
        <v>0</v>
      </c>
    </row>
    <row r="4174" spans="1:4" s="136" customFormat="1" ht="20.25" x14ac:dyDescent="0.2">
      <c r="A4174" s="159">
        <v>412600</v>
      </c>
      <c r="B4174" s="160" t="s">
        <v>58</v>
      </c>
      <c r="C4174" s="152">
        <v>22000</v>
      </c>
      <c r="D4174" s="167">
        <v>0</v>
      </c>
    </row>
    <row r="4175" spans="1:4" s="136" customFormat="1" ht="20.25" x14ac:dyDescent="0.2">
      <c r="A4175" s="159">
        <v>412700</v>
      </c>
      <c r="B4175" s="160" t="s">
        <v>60</v>
      </c>
      <c r="C4175" s="152">
        <v>37200</v>
      </c>
      <c r="D4175" s="167">
        <v>0</v>
      </c>
    </row>
    <row r="4176" spans="1:4" s="136" customFormat="1" ht="20.25" x14ac:dyDescent="0.2">
      <c r="A4176" s="159">
        <v>412900</v>
      </c>
      <c r="B4176" s="169" t="s">
        <v>74</v>
      </c>
      <c r="C4176" s="152">
        <v>600</v>
      </c>
      <c r="D4176" s="167">
        <v>0</v>
      </c>
    </row>
    <row r="4177" spans="1:4" s="136" customFormat="1" ht="20.25" x14ac:dyDescent="0.2">
      <c r="A4177" s="159">
        <v>412900</v>
      </c>
      <c r="B4177" s="169" t="s">
        <v>75</v>
      </c>
      <c r="C4177" s="152">
        <v>9200</v>
      </c>
      <c r="D4177" s="167">
        <v>0</v>
      </c>
    </row>
    <row r="4178" spans="1:4" s="136" customFormat="1" ht="20.25" x14ac:dyDescent="0.2">
      <c r="A4178" s="159">
        <v>412900</v>
      </c>
      <c r="B4178" s="169" t="s">
        <v>77</v>
      </c>
      <c r="C4178" s="152">
        <v>2000</v>
      </c>
      <c r="D4178" s="167">
        <v>0</v>
      </c>
    </row>
    <row r="4179" spans="1:4" s="136" customFormat="1" ht="20.25" x14ac:dyDescent="0.2">
      <c r="A4179" s="179">
        <v>412900</v>
      </c>
      <c r="B4179" s="169" t="s">
        <v>78</v>
      </c>
      <c r="C4179" s="152">
        <v>5000</v>
      </c>
      <c r="D4179" s="167">
        <v>0</v>
      </c>
    </row>
    <row r="4180" spans="1:4" s="136" customFormat="1" ht="20.25" x14ac:dyDescent="0.2">
      <c r="A4180" s="159">
        <v>412900</v>
      </c>
      <c r="B4180" s="169" t="s">
        <v>80</v>
      </c>
      <c r="C4180" s="152">
        <v>1000</v>
      </c>
      <c r="D4180" s="167">
        <v>0</v>
      </c>
    </row>
    <row r="4181" spans="1:4" s="177" customFormat="1" ht="20.25" x14ac:dyDescent="0.2">
      <c r="A4181" s="175">
        <v>413000</v>
      </c>
      <c r="B4181" s="168" t="s">
        <v>97</v>
      </c>
      <c r="C4181" s="176">
        <f t="shared" ref="C4181" si="845">C4182</f>
        <v>900</v>
      </c>
      <c r="D4181" s="176">
        <f t="shared" ref="D4181" si="846">D4182</f>
        <v>0</v>
      </c>
    </row>
    <row r="4182" spans="1:4" s="136" customFormat="1" ht="20.25" x14ac:dyDescent="0.2">
      <c r="A4182" s="159">
        <v>413900</v>
      </c>
      <c r="B4182" s="160" t="s">
        <v>106</v>
      </c>
      <c r="C4182" s="152">
        <v>900</v>
      </c>
      <c r="D4182" s="167">
        <v>0</v>
      </c>
    </row>
    <row r="4183" spans="1:4" s="177" customFormat="1" ht="20.25" x14ac:dyDescent="0.2">
      <c r="A4183" s="180">
        <v>415000</v>
      </c>
      <c r="B4183" s="168" t="s">
        <v>119</v>
      </c>
      <c r="C4183" s="176">
        <f>C4184</f>
        <v>1000</v>
      </c>
      <c r="D4183" s="176">
        <f t="shared" ref="D4183" si="847">+D4184</f>
        <v>0</v>
      </c>
    </row>
    <row r="4184" spans="1:4" s="136" customFormat="1" ht="20.25" x14ac:dyDescent="0.2">
      <c r="A4184" s="159">
        <v>415200</v>
      </c>
      <c r="B4184" s="160" t="s">
        <v>735</v>
      </c>
      <c r="C4184" s="152">
        <v>1000</v>
      </c>
      <c r="D4184" s="167">
        <v>0</v>
      </c>
    </row>
    <row r="4185" spans="1:4" s="177" customFormat="1" ht="20.25" x14ac:dyDescent="0.2">
      <c r="A4185" s="175">
        <v>419000</v>
      </c>
      <c r="B4185" s="162" t="s">
        <v>199</v>
      </c>
      <c r="C4185" s="176">
        <f t="shared" ref="C4185" si="848">C4186</f>
        <v>100</v>
      </c>
      <c r="D4185" s="176">
        <f t="shared" ref="D4185" si="849">D4186</f>
        <v>0</v>
      </c>
    </row>
    <row r="4186" spans="1:4" s="136" customFormat="1" ht="20.25" x14ac:dyDescent="0.2">
      <c r="A4186" s="159">
        <v>419100</v>
      </c>
      <c r="B4186" s="160" t="s">
        <v>199</v>
      </c>
      <c r="C4186" s="152">
        <v>100</v>
      </c>
      <c r="D4186" s="167">
        <v>0</v>
      </c>
    </row>
    <row r="4187" spans="1:4" s="136" customFormat="1" ht="20.25" x14ac:dyDescent="0.2">
      <c r="A4187" s="175">
        <v>510000</v>
      </c>
      <c r="B4187" s="168" t="s">
        <v>243</v>
      </c>
      <c r="C4187" s="176">
        <f>C4193+C4188+C4191+0</f>
        <v>41000</v>
      </c>
      <c r="D4187" s="176">
        <f>D4193+D4188+D4191+0</f>
        <v>0</v>
      </c>
    </row>
    <row r="4188" spans="1:4" s="177" customFormat="1" ht="20.25" x14ac:dyDescent="0.2">
      <c r="A4188" s="175">
        <v>511000</v>
      </c>
      <c r="B4188" s="168" t="s">
        <v>244</v>
      </c>
      <c r="C4188" s="176">
        <f>SUM(C4189:C4190)</f>
        <v>30000</v>
      </c>
      <c r="D4188" s="176">
        <f>SUM(D4189:D4190)</f>
        <v>0</v>
      </c>
    </row>
    <row r="4189" spans="1:4" s="136" customFormat="1" ht="20.25" x14ac:dyDescent="0.2">
      <c r="A4189" s="159">
        <v>511300</v>
      </c>
      <c r="B4189" s="160" t="s">
        <v>247</v>
      </c>
      <c r="C4189" s="152">
        <v>20000</v>
      </c>
      <c r="D4189" s="167">
        <v>0</v>
      </c>
    </row>
    <row r="4190" spans="1:4" s="136" customFormat="1" ht="20.25" x14ac:dyDescent="0.2">
      <c r="A4190" s="179">
        <v>511400</v>
      </c>
      <c r="B4190" s="160" t="s">
        <v>248</v>
      </c>
      <c r="C4190" s="152">
        <v>10000</v>
      </c>
      <c r="D4190" s="167">
        <v>0</v>
      </c>
    </row>
    <row r="4191" spans="1:4" s="177" customFormat="1" ht="20.25" x14ac:dyDescent="0.2">
      <c r="A4191" s="175">
        <v>513000</v>
      </c>
      <c r="B4191" s="168" t="s">
        <v>251</v>
      </c>
      <c r="C4191" s="176">
        <f t="shared" ref="C4191" si="850">C4192</f>
        <v>6000</v>
      </c>
      <c r="D4191" s="176">
        <f t="shared" ref="D4191" si="851">D4192</f>
        <v>0</v>
      </c>
    </row>
    <row r="4192" spans="1:4" s="136" customFormat="1" ht="20.25" x14ac:dyDescent="0.2">
      <c r="A4192" s="159">
        <v>513700</v>
      </c>
      <c r="B4192" s="160" t="s">
        <v>253</v>
      </c>
      <c r="C4192" s="152">
        <v>6000</v>
      </c>
      <c r="D4192" s="167">
        <v>0</v>
      </c>
    </row>
    <row r="4193" spans="1:4" s="136" customFormat="1" ht="20.25" x14ac:dyDescent="0.2">
      <c r="A4193" s="175">
        <v>516000</v>
      </c>
      <c r="B4193" s="168" t="s">
        <v>256</v>
      </c>
      <c r="C4193" s="176">
        <f t="shared" ref="C4193" si="852">C4194</f>
        <v>5000</v>
      </c>
      <c r="D4193" s="176">
        <f t="shared" ref="D4193" si="853">D4194</f>
        <v>0</v>
      </c>
    </row>
    <row r="4194" spans="1:4" s="136" customFormat="1" ht="20.25" x14ac:dyDescent="0.2">
      <c r="A4194" s="159">
        <v>516100</v>
      </c>
      <c r="B4194" s="160" t="s">
        <v>256</v>
      </c>
      <c r="C4194" s="152">
        <v>5000</v>
      </c>
      <c r="D4194" s="167">
        <v>0</v>
      </c>
    </row>
    <row r="4195" spans="1:4" s="177" customFormat="1" ht="20.25" x14ac:dyDescent="0.2">
      <c r="A4195" s="175">
        <v>630000</v>
      </c>
      <c r="B4195" s="168" t="s">
        <v>277</v>
      </c>
      <c r="C4195" s="176">
        <f>C4196+0</f>
        <v>40000</v>
      </c>
      <c r="D4195" s="176">
        <f>D4196+0</f>
        <v>0</v>
      </c>
    </row>
    <row r="4196" spans="1:4" s="177" customFormat="1" ht="20.25" x14ac:dyDescent="0.2">
      <c r="A4196" s="175">
        <v>638000</v>
      </c>
      <c r="B4196" s="168" t="s">
        <v>284</v>
      </c>
      <c r="C4196" s="176">
        <f t="shared" ref="C4196" si="854">C4197</f>
        <v>40000</v>
      </c>
      <c r="D4196" s="176">
        <f t="shared" ref="D4196" si="855">D4197</f>
        <v>0</v>
      </c>
    </row>
    <row r="4197" spans="1:4" s="136" customFormat="1" ht="20.25" x14ac:dyDescent="0.2">
      <c r="A4197" s="159">
        <v>638100</v>
      </c>
      <c r="B4197" s="160" t="s">
        <v>285</v>
      </c>
      <c r="C4197" s="152">
        <v>40000</v>
      </c>
      <c r="D4197" s="167">
        <v>0</v>
      </c>
    </row>
    <row r="4198" spans="1:4" s="136" customFormat="1" ht="20.25" x14ac:dyDescent="0.2">
      <c r="A4198" s="181"/>
      <c r="B4198" s="172" t="s">
        <v>294</v>
      </c>
      <c r="C4198" s="178">
        <f>C4162+C4187+C4195+0</f>
        <v>2903000</v>
      </c>
      <c r="D4198" s="178">
        <f>D4162+D4187+D4195+0</f>
        <v>0</v>
      </c>
    </row>
    <row r="4199" spans="1:4" s="136" customFormat="1" ht="20.25" x14ac:dyDescent="0.2">
      <c r="A4199" s="159"/>
      <c r="B4199" s="160"/>
      <c r="C4199" s="152"/>
      <c r="D4199" s="152"/>
    </row>
    <row r="4200" spans="1:4" s="136" customFormat="1" ht="20.25" x14ac:dyDescent="0.2">
      <c r="A4200" s="157"/>
      <c r="B4200" s="154"/>
      <c r="C4200" s="152"/>
      <c r="D4200" s="152"/>
    </row>
    <row r="4201" spans="1:4" s="136" customFormat="1" ht="20.25" x14ac:dyDescent="0.2">
      <c r="A4201" s="159" t="s">
        <v>503</v>
      </c>
      <c r="B4201" s="168"/>
      <c r="C4201" s="152"/>
      <c r="D4201" s="152"/>
    </row>
    <row r="4202" spans="1:4" s="136" customFormat="1" ht="20.25" x14ac:dyDescent="0.2">
      <c r="A4202" s="159" t="s">
        <v>500</v>
      </c>
      <c r="B4202" s="168"/>
      <c r="C4202" s="152"/>
      <c r="D4202" s="152"/>
    </row>
    <row r="4203" spans="1:4" s="136" customFormat="1" ht="20.25" x14ac:dyDescent="0.2">
      <c r="A4203" s="159" t="s">
        <v>410</v>
      </c>
      <c r="B4203" s="168"/>
      <c r="C4203" s="152"/>
      <c r="D4203" s="152"/>
    </row>
    <row r="4204" spans="1:4" s="136" customFormat="1" ht="20.25" x14ac:dyDescent="0.2">
      <c r="A4204" s="159" t="s">
        <v>293</v>
      </c>
      <c r="B4204" s="168"/>
      <c r="C4204" s="152"/>
      <c r="D4204" s="152"/>
    </row>
    <row r="4205" spans="1:4" s="136" customFormat="1" ht="20.25" x14ac:dyDescent="0.2">
      <c r="A4205" s="159"/>
      <c r="B4205" s="161"/>
      <c r="C4205" s="158"/>
      <c r="D4205" s="158"/>
    </row>
    <row r="4206" spans="1:4" s="136" customFormat="1" ht="20.25" x14ac:dyDescent="0.2">
      <c r="A4206" s="175">
        <v>410000</v>
      </c>
      <c r="B4206" s="163" t="s">
        <v>44</v>
      </c>
      <c r="C4206" s="176">
        <f t="shared" ref="C4206" si="856">C4207+C4212+C4227+C4225</f>
        <v>181546300</v>
      </c>
      <c r="D4206" s="176">
        <f>D4207+D4212+D4227+D4225</f>
        <v>0</v>
      </c>
    </row>
    <row r="4207" spans="1:4" s="136" customFormat="1" ht="20.25" x14ac:dyDescent="0.2">
      <c r="A4207" s="175">
        <v>411000</v>
      </c>
      <c r="B4207" s="163" t="s">
        <v>45</v>
      </c>
      <c r="C4207" s="176">
        <f t="shared" ref="C4207" si="857">SUM(C4208:C4211)</f>
        <v>1389000</v>
      </c>
      <c r="D4207" s="176">
        <f>SUM(D4208:D4211)</f>
        <v>0</v>
      </c>
    </row>
    <row r="4208" spans="1:4" s="136" customFormat="1" ht="20.25" x14ac:dyDescent="0.2">
      <c r="A4208" s="159">
        <v>411100</v>
      </c>
      <c r="B4208" s="160" t="s">
        <v>46</v>
      </c>
      <c r="C4208" s="152">
        <v>1310000</v>
      </c>
      <c r="D4208" s="167">
        <v>0</v>
      </c>
    </row>
    <row r="4209" spans="1:4" s="136" customFormat="1" ht="20.25" x14ac:dyDescent="0.2">
      <c r="A4209" s="159">
        <v>411200</v>
      </c>
      <c r="B4209" s="160" t="s">
        <v>47</v>
      </c>
      <c r="C4209" s="152">
        <v>44000</v>
      </c>
      <c r="D4209" s="167">
        <v>0</v>
      </c>
    </row>
    <row r="4210" spans="1:4" s="136" customFormat="1" ht="40.5" x14ac:dyDescent="0.2">
      <c r="A4210" s="159">
        <v>411300</v>
      </c>
      <c r="B4210" s="160" t="s">
        <v>48</v>
      </c>
      <c r="C4210" s="152">
        <v>25000</v>
      </c>
      <c r="D4210" s="167">
        <v>0</v>
      </c>
    </row>
    <row r="4211" spans="1:4" s="136" customFormat="1" ht="20.25" x14ac:dyDescent="0.2">
      <c r="A4211" s="159">
        <v>411400</v>
      </c>
      <c r="B4211" s="160" t="s">
        <v>49</v>
      </c>
      <c r="C4211" s="152">
        <v>10000</v>
      </c>
      <c r="D4211" s="167">
        <v>0</v>
      </c>
    </row>
    <row r="4212" spans="1:4" s="136" customFormat="1" ht="20.25" x14ac:dyDescent="0.2">
      <c r="A4212" s="175">
        <v>412000</v>
      </c>
      <c r="B4212" s="168" t="s">
        <v>50</v>
      </c>
      <c r="C4212" s="176">
        <f t="shared" ref="C4212" si="858">SUM(C4213:C4224)</f>
        <v>156700</v>
      </c>
      <c r="D4212" s="176">
        <f>SUM(D4213:D4224)</f>
        <v>0</v>
      </c>
    </row>
    <row r="4213" spans="1:4" s="136" customFormat="1" ht="20.25" x14ac:dyDescent="0.2">
      <c r="A4213" s="159">
        <v>412100</v>
      </c>
      <c r="B4213" s="160" t="s">
        <v>51</v>
      </c>
      <c r="C4213" s="152">
        <v>17000</v>
      </c>
      <c r="D4213" s="167">
        <v>0</v>
      </c>
    </row>
    <row r="4214" spans="1:4" s="136" customFormat="1" ht="20.25" x14ac:dyDescent="0.2">
      <c r="A4214" s="159">
        <v>412200</v>
      </c>
      <c r="B4214" s="160" t="s">
        <v>52</v>
      </c>
      <c r="C4214" s="152">
        <v>70000</v>
      </c>
      <c r="D4214" s="167">
        <v>0</v>
      </c>
    </row>
    <row r="4215" spans="1:4" s="136" customFormat="1" ht="20.25" x14ac:dyDescent="0.2">
      <c r="A4215" s="159">
        <v>412300</v>
      </c>
      <c r="B4215" s="160" t="s">
        <v>53</v>
      </c>
      <c r="C4215" s="152">
        <v>18000</v>
      </c>
      <c r="D4215" s="167">
        <v>0</v>
      </c>
    </row>
    <row r="4216" spans="1:4" s="136" customFormat="1" ht="20.25" x14ac:dyDescent="0.2">
      <c r="A4216" s="159">
        <v>412500</v>
      </c>
      <c r="B4216" s="160" t="s">
        <v>57</v>
      </c>
      <c r="C4216" s="152">
        <v>6000</v>
      </c>
      <c r="D4216" s="167">
        <v>0</v>
      </c>
    </row>
    <row r="4217" spans="1:4" s="136" customFormat="1" ht="20.25" x14ac:dyDescent="0.2">
      <c r="A4217" s="159">
        <v>412600</v>
      </c>
      <c r="B4217" s="160" t="s">
        <v>58</v>
      </c>
      <c r="C4217" s="152">
        <v>30000</v>
      </c>
      <c r="D4217" s="167">
        <v>0</v>
      </c>
    </row>
    <row r="4218" spans="1:4" s="136" customFormat="1" ht="20.25" x14ac:dyDescent="0.2">
      <c r="A4218" s="159">
        <v>412700</v>
      </c>
      <c r="B4218" s="160" t="s">
        <v>60</v>
      </c>
      <c r="C4218" s="152">
        <v>10000</v>
      </c>
      <c r="D4218" s="167">
        <v>0</v>
      </c>
    </row>
    <row r="4219" spans="1:4" s="136" customFormat="1" ht="20.25" x14ac:dyDescent="0.2">
      <c r="A4219" s="159">
        <v>412900</v>
      </c>
      <c r="B4219" s="169" t="s">
        <v>74</v>
      </c>
      <c r="C4219" s="152">
        <v>499.99999999999994</v>
      </c>
      <c r="D4219" s="167">
        <v>0</v>
      </c>
    </row>
    <row r="4220" spans="1:4" s="136" customFormat="1" ht="20.25" x14ac:dyDescent="0.2">
      <c r="A4220" s="159">
        <v>412900</v>
      </c>
      <c r="B4220" s="169" t="s">
        <v>75</v>
      </c>
      <c r="C4220" s="152">
        <v>500</v>
      </c>
      <c r="D4220" s="167">
        <v>0</v>
      </c>
    </row>
    <row r="4221" spans="1:4" s="136" customFormat="1" ht="20.25" x14ac:dyDescent="0.2">
      <c r="A4221" s="159">
        <v>412900</v>
      </c>
      <c r="B4221" s="169" t="s">
        <v>76</v>
      </c>
      <c r="C4221" s="152">
        <v>1200</v>
      </c>
      <c r="D4221" s="167">
        <v>0</v>
      </c>
    </row>
    <row r="4222" spans="1:4" s="136" customFormat="1" ht="20.25" x14ac:dyDescent="0.2">
      <c r="A4222" s="159">
        <v>412900</v>
      </c>
      <c r="B4222" s="169" t="s">
        <v>77</v>
      </c>
      <c r="C4222" s="152">
        <v>800</v>
      </c>
      <c r="D4222" s="167">
        <v>0</v>
      </c>
    </row>
    <row r="4223" spans="1:4" s="136" customFormat="1" ht="20.25" x14ac:dyDescent="0.2">
      <c r="A4223" s="159">
        <v>412900</v>
      </c>
      <c r="B4223" s="169" t="s">
        <v>78</v>
      </c>
      <c r="C4223" s="152">
        <v>2500</v>
      </c>
      <c r="D4223" s="167">
        <v>0</v>
      </c>
    </row>
    <row r="4224" spans="1:4" s="136" customFormat="1" ht="20.25" x14ac:dyDescent="0.2">
      <c r="A4224" s="159">
        <v>412900</v>
      </c>
      <c r="B4224" s="160" t="s">
        <v>80</v>
      </c>
      <c r="C4224" s="152">
        <v>200</v>
      </c>
      <c r="D4224" s="167">
        <v>0</v>
      </c>
    </row>
    <row r="4225" spans="1:4" s="177" customFormat="1" ht="20.25" x14ac:dyDescent="0.2">
      <c r="A4225" s="175">
        <v>413000</v>
      </c>
      <c r="B4225" s="168" t="s">
        <v>97</v>
      </c>
      <c r="C4225" s="176">
        <f t="shared" ref="C4225" si="859">C4226</f>
        <v>600</v>
      </c>
      <c r="D4225" s="176">
        <f t="shared" ref="D4225" si="860">D4226</f>
        <v>0</v>
      </c>
    </row>
    <row r="4226" spans="1:4" s="136" customFormat="1" ht="20.25" x14ac:dyDescent="0.2">
      <c r="A4226" s="159">
        <v>413900</v>
      </c>
      <c r="B4226" s="160" t="s">
        <v>106</v>
      </c>
      <c r="C4226" s="152">
        <v>600</v>
      </c>
      <c r="D4226" s="167">
        <v>0</v>
      </c>
    </row>
    <row r="4227" spans="1:4" s="177" customFormat="1" ht="20.25" x14ac:dyDescent="0.2">
      <c r="A4227" s="175">
        <v>414000</v>
      </c>
      <c r="B4227" s="168" t="s">
        <v>107</v>
      </c>
      <c r="C4227" s="176">
        <f t="shared" ref="C4227" si="861">SUM(C4228:C4228)</f>
        <v>180000000</v>
      </c>
      <c r="D4227" s="176">
        <f t="shared" ref="D4227" si="862">SUM(D4228:D4228)</f>
        <v>0</v>
      </c>
    </row>
    <row r="4228" spans="1:4" s="136" customFormat="1" ht="20.25" x14ac:dyDescent="0.2">
      <c r="A4228" s="159">
        <v>414100</v>
      </c>
      <c r="B4228" s="160" t="s">
        <v>112</v>
      </c>
      <c r="C4228" s="152">
        <v>180000000</v>
      </c>
      <c r="D4228" s="167">
        <v>0</v>
      </c>
    </row>
    <row r="4229" spans="1:4" s="136" customFormat="1" ht="20.25" x14ac:dyDescent="0.2">
      <c r="A4229" s="175">
        <v>510000</v>
      </c>
      <c r="B4229" s="168" t="s">
        <v>243</v>
      </c>
      <c r="C4229" s="176">
        <f t="shared" ref="C4229" si="863">C4230+C4232</f>
        <v>5000</v>
      </c>
      <c r="D4229" s="176">
        <f>D4230+D4232</f>
        <v>0</v>
      </c>
    </row>
    <row r="4230" spans="1:4" s="136" customFormat="1" ht="20.25" x14ac:dyDescent="0.2">
      <c r="A4230" s="175">
        <v>511000</v>
      </c>
      <c r="B4230" s="168" t="s">
        <v>244</v>
      </c>
      <c r="C4230" s="176">
        <f t="shared" ref="C4230" si="864">SUM(C4231:C4231)</f>
        <v>3000</v>
      </c>
      <c r="D4230" s="176">
        <f t="shared" ref="D4230" si="865">SUM(D4231:D4231)</f>
        <v>0</v>
      </c>
    </row>
    <row r="4231" spans="1:4" s="136" customFormat="1" ht="20.25" x14ac:dyDescent="0.2">
      <c r="A4231" s="159">
        <v>511300</v>
      </c>
      <c r="B4231" s="160" t="s">
        <v>247</v>
      </c>
      <c r="C4231" s="152">
        <v>3000</v>
      </c>
      <c r="D4231" s="167">
        <v>0</v>
      </c>
    </row>
    <row r="4232" spans="1:4" s="177" customFormat="1" ht="20.25" x14ac:dyDescent="0.2">
      <c r="A4232" s="175">
        <v>516000</v>
      </c>
      <c r="B4232" s="168" t="s">
        <v>256</v>
      </c>
      <c r="C4232" s="176">
        <f t="shared" ref="C4232" si="866">C4233</f>
        <v>2000</v>
      </c>
      <c r="D4232" s="176">
        <f t="shared" ref="D4232" si="867">D4233</f>
        <v>0</v>
      </c>
    </row>
    <row r="4233" spans="1:4" s="136" customFormat="1" ht="20.25" x14ac:dyDescent="0.2">
      <c r="A4233" s="159">
        <v>516100</v>
      </c>
      <c r="B4233" s="160" t="s">
        <v>256</v>
      </c>
      <c r="C4233" s="152">
        <v>2000</v>
      </c>
      <c r="D4233" s="167">
        <v>0</v>
      </c>
    </row>
    <row r="4234" spans="1:4" s="177" customFormat="1" ht="20.25" x14ac:dyDescent="0.2">
      <c r="A4234" s="175">
        <v>630000</v>
      </c>
      <c r="B4234" s="168" t="s">
        <v>277</v>
      </c>
      <c r="C4234" s="176">
        <f t="shared" ref="C4234:C4235" si="868">C4235</f>
        <v>25000</v>
      </c>
      <c r="D4234" s="176">
        <f t="shared" ref="D4234:D4235" si="869">D4235</f>
        <v>0</v>
      </c>
    </row>
    <row r="4235" spans="1:4" s="177" customFormat="1" ht="20.25" x14ac:dyDescent="0.2">
      <c r="A4235" s="175">
        <v>638000</v>
      </c>
      <c r="B4235" s="168" t="s">
        <v>284</v>
      </c>
      <c r="C4235" s="176">
        <f t="shared" si="868"/>
        <v>25000</v>
      </c>
      <c r="D4235" s="176">
        <f t="shared" si="869"/>
        <v>0</v>
      </c>
    </row>
    <row r="4236" spans="1:4" s="136" customFormat="1" ht="20.25" x14ac:dyDescent="0.2">
      <c r="A4236" s="159">
        <v>638100</v>
      </c>
      <c r="B4236" s="160" t="s">
        <v>285</v>
      </c>
      <c r="C4236" s="152">
        <v>25000</v>
      </c>
      <c r="D4236" s="167">
        <v>0</v>
      </c>
    </row>
    <row r="4237" spans="1:4" s="136" customFormat="1" ht="20.25" x14ac:dyDescent="0.2">
      <c r="A4237" s="181"/>
      <c r="B4237" s="172" t="s">
        <v>294</v>
      </c>
      <c r="C4237" s="178">
        <f t="shared" ref="C4237" si="870">C4206+C4229+C4234</f>
        <v>181576300</v>
      </c>
      <c r="D4237" s="178">
        <f t="shared" ref="D4237" si="871">D4206+D4229+D4234</f>
        <v>0</v>
      </c>
    </row>
    <row r="4238" spans="1:4" s="136" customFormat="1" ht="20.25" x14ac:dyDescent="0.2">
      <c r="A4238" s="182"/>
      <c r="B4238" s="154"/>
      <c r="C4238" s="152"/>
      <c r="D4238" s="152"/>
    </row>
    <row r="4239" spans="1:4" s="136" customFormat="1" ht="20.25" x14ac:dyDescent="0.2">
      <c r="A4239" s="157"/>
      <c r="B4239" s="154"/>
      <c r="C4239" s="152"/>
      <c r="D4239" s="152"/>
    </row>
    <row r="4240" spans="1:4" s="136" customFormat="1" ht="20.25" x14ac:dyDescent="0.2">
      <c r="A4240" s="159" t="s">
        <v>504</v>
      </c>
      <c r="B4240" s="168"/>
      <c r="C4240" s="152"/>
      <c r="D4240" s="152"/>
    </row>
    <row r="4241" spans="1:4" s="136" customFormat="1" ht="20.25" x14ac:dyDescent="0.2">
      <c r="A4241" s="159" t="s">
        <v>505</v>
      </c>
      <c r="B4241" s="168"/>
      <c r="C4241" s="152"/>
      <c r="D4241" s="152"/>
    </row>
    <row r="4242" spans="1:4" s="136" customFormat="1" ht="20.25" x14ac:dyDescent="0.2">
      <c r="A4242" s="159" t="s">
        <v>402</v>
      </c>
      <c r="B4242" s="168"/>
      <c r="C4242" s="152"/>
      <c r="D4242" s="152"/>
    </row>
    <row r="4243" spans="1:4" s="136" customFormat="1" ht="20.25" x14ac:dyDescent="0.2">
      <c r="A4243" s="159" t="s">
        <v>293</v>
      </c>
      <c r="B4243" s="168"/>
      <c r="C4243" s="152"/>
      <c r="D4243" s="152"/>
    </row>
    <row r="4244" spans="1:4" s="136" customFormat="1" ht="20.25" x14ac:dyDescent="0.2">
      <c r="A4244" s="159"/>
      <c r="B4244" s="161"/>
      <c r="C4244" s="158"/>
      <c r="D4244" s="158"/>
    </row>
    <row r="4245" spans="1:4" s="136" customFormat="1" ht="20.25" x14ac:dyDescent="0.2">
      <c r="A4245" s="175">
        <v>410000</v>
      </c>
      <c r="B4245" s="163" t="s">
        <v>44</v>
      </c>
      <c r="C4245" s="176">
        <f>C4246+C4251+C4263+C4267+C4270</f>
        <v>25244200</v>
      </c>
      <c r="D4245" s="176">
        <f>D4246+D4251+D4263+D4267+D4270</f>
        <v>0</v>
      </c>
    </row>
    <row r="4246" spans="1:4" s="136" customFormat="1" ht="20.25" x14ac:dyDescent="0.2">
      <c r="A4246" s="175">
        <v>411000</v>
      </c>
      <c r="B4246" s="163" t="s">
        <v>45</v>
      </c>
      <c r="C4246" s="176">
        <f t="shared" ref="C4246" si="872">SUM(C4247:C4250)</f>
        <v>1720600</v>
      </c>
      <c r="D4246" s="176">
        <f>SUM(D4247:D4250)</f>
        <v>0</v>
      </c>
    </row>
    <row r="4247" spans="1:4" s="136" customFormat="1" ht="20.25" x14ac:dyDescent="0.2">
      <c r="A4247" s="159">
        <v>411100</v>
      </c>
      <c r="B4247" s="160" t="s">
        <v>46</v>
      </c>
      <c r="C4247" s="152">
        <v>1642000</v>
      </c>
      <c r="D4247" s="167">
        <v>0</v>
      </c>
    </row>
    <row r="4248" spans="1:4" s="136" customFormat="1" ht="20.25" x14ac:dyDescent="0.2">
      <c r="A4248" s="159">
        <v>411200</v>
      </c>
      <c r="B4248" s="160" t="s">
        <v>47</v>
      </c>
      <c r="C4248" s="152">
        <v>50000</v>
      </c>
      <c r="D4248" s="167">
        <v>0</v>
      </c>
    </row>
    <row r="4249" spans="1:4" s="136" customFormat="1" ht="40.5" x14ac:dyDescent="0.2">
      <c r="A4249" s="159">
        <v>411300</v>
      </c>
      <c r="B4249" s="160" t="s">
        <v>48</v>
      </c>
      <c r="C4249" s="152">
        <v>25000</v>
      </c>
      <c r="D4249" s="167">
        <v>0</v>
      </c>
    </row>
    <row r="4250" spans="1:4" s="136" customFormat="1" ht="20.25" x14ac:dyDescent="0.2">
      <c r="A4250" s="159">
        <v>411400</v>
      </c>
      <c r="B4250" s="160" t="s">
        <v>49</v>
      </c>
      <c r="C4250" s="152">
        <v>3600</v>
      </c>
      <c r="D4250" s="167">
        <v>0</v>
      </c>
    </row>
    <row r="4251" spans="1:4" s="136" customFormat="1" ht="20.25" x14ac:dyDescent="0.2">
      <c r="A4251" s="175">
        <v>412000</v>
      </c>
      <c r="B4251" s="168" t="s">
        <v>50</v>
      </c>
      <c r="C4251" s="176">
        <f>SUM(C4252:C4262)</f>
        <v>253600</v>
      </c>
      <c r="D4251" s="176">
        <f>SUM(D4252:D4262)</f>
        <v>0</v>
      </c>
    </row>
    <row r="4252" spans="1:4" s="136" customFormat="1" ht="20.25" x14ac:dyDescent="0.2">
      <c r="A4252" s="159">
        <v>412100</v>
      </c>
      <c r="B4252" s="160" t="s">
        <v>51</v>
      </c>
      <c r="C4252" s="152">
        <v>6600</v>
      </c>
      <c r="D4252" s="167">
        <v>0</v>
      </c>
    </row>
    <row r="4253" spans="1:4" s="136" customFormat="1" ht="20.25" x14ac:dyDescent="0.2">
      <c r="A4253" s="159">
        <v>412200</v>
      </c>
      <c r="B4253" s="160" t="s">
        <v>52</v>
      </c>
      <c r="C4253" s="152">
        <v>20000</v>
      </c>
      <c r="D4253" s="167">
        <v>0</v>
      </c>
    </row>
    <row r="4254" spans="1:4" s="136" customFormat="1" ht="20.25" x14ac:dyDescent="0.2">
      <c r="A4254" s="159">
        <v>412300</v>
      </c>
      <c r="B4254" s="160" t="s">
        <v>53</v>
      </c>
      <c r="C4254" s="152">
        <v>17000</v>
      </c>
      <c r="D4254" s="167">
        <v>0</v>
      </c>
    </row>
    <row r="4255" spans="1:4" s="136" customFormat="1" ht="20.25" x14ac:dyDescent="0.2">
      <c r="A4255" s="159">
        <v>412500</v>
      </c>
      <c r="B4255" s="160" t="s">
        <v>57</v>
      </c>
      <c r="C4255" s="152">
        <v>28000</v>
      </c>
      <c r="D4255" s="167">
        <v>0</v>
      </c>
    </row>
    <row r="4256" spans="1:4" s="136" customFormat="1" ht="20.25" x14ac:dyDescent="0.2">
      <c r="A4256" s="159">
        <v>412600</v>
      </c>
      <c r="B4256" s="160" t="s">
        <v>58</v>
      </c>
      <c r="C4256" s="152">
        <v>45000</v>
      </c>
      <c r="D4256" s="167">
        <v>0</v>
      </c>
    </row>
    <row r="4257" spans="1:4" s="136" customFormat="1" ht="20.25" x14ac:dyDescent="0.2">
      <c r="A4257" s="159">
        <v>412700</v>
      </c>
      <c r="B4257" s="160" t="s">
        <v>60</v>
      </c>
      <c r="C4257" s="152">
        <v>50000</v>
      </c>
      <c r="D4257" s="167">
        <v>0</v>
      </c>
    </row>
    <row r="4258" spans="1:4" s="136" customFormat="1" ht="20.25" x14ac:dyDescent="0.2">
      <c r="A4258" s="159">
        <v>412900</v>
      </c>
      <c r="B4258" s="169" t="s">
        <v>74</v>
      </c>
      <c r="C4258" s="152">
        <v>999.99999999999989</v>
      </c>
      <c r="D4258" s="167">
        <v>0</v>
      </c>
    </row>
    <row r="4259" spans="1:4" s="136" customFormat="1" ht="20.25" x14ac:dyDescent="0.2">
      <c r="A4259" s="159">
        <v>412900</v>
      </c>
      <c r="B4259" s="169" t="s">
        <v>75</v>
      </c>
      <c r="C4259" s="152">
        <v>77000</v>
      </c>
      <c r="D4259" s="167">
        <v>0</v>
      </c>
    </row>
    <row r="4260" spans="1:4" s="136" customFormat="1" ht="20.25" x14ac:dyDescent="0.2">
      <c r="A4260" s="159">
        <v>412900</v>
      </c>
      <c r="B4260" s="169" t="s">
        <v>76</v>
      </c>
      <c r="C4260" s="152">
        <v>3999.9999999999995</v>
      </c>
      <c r="D4260" s="167">
        <v>0</v>
      </c>
    </row>
    <row r="4261" spans="1:4" s="136" customFormat="1" ht="20.25" x14ac:dyDescent="0.2">
      <c r="A4261" s="159">
        <v>412900</v>
      </c>
      <c r="B4261" s="169" t="s">
        <v>77</v>
      </c>
      <c r="C4261" s="152">
        <v>2000</v>
      </c>
      <c r="D4261" s="167">
        <v>0</v>
      </c>
    </row>
    <row r="4262" spans="1:4" s="136" customFormat="1" ht="20.25" x14ac:dyDescent="0.2">
      <c r="A4262" s="159">
        <v>412900</v>
      </c>
      <c r="B4262" s="160" t="s">
        <v>78</v>
      </c>
      <c r="C4262" s="152">
        <v>3000</v>
      </c>
      <c r="D4262" s="167">
        <v>0</v>
      </c>
    </row>
    <row r="4263" spans="1:4" s="136" customFormat="1" ht="20.25" x14ac:dyDescent="0.2">
      <c r="A4263" s="175">
        <v>414000</v>
      </c>
      <c r="B4263" s="168" t="s">
        <v>107</v>
      </c>
      <c r="C4263" s="176">
        <f>SUM(C4264:C4266)</f>
        <v>23000000</v>
      </c>
      <c r="D4263" s="176">
        <f>SUM(D4264:D4266)</f>
        <v>0</v>
      </c>
    </row>
    <row r="4264" spans="1:4" s="136" customFormat="1" ht="20.25" x14ac:dyDescent="0.2">
      <c r="A4264" s="179">
        <v>414100</v>
      </c>
      <c r="B4264" s="160" t="s">
        <v>113</v>
      </c>
      <c r="C4264" s="152">
        <v>20000000</v>
      </c>
      <c r="D4264" s="167">
        <v>0</v>
      </c>
    </row>
    <row r="4265" spans="1:4" s="136" customFormat="1" ht="20.25" x14ac:dyDescent="0.2">
      <c r="A4265" s="179">
        <v>414100</v>
      </c>
      <c r="B4265" s="160" t="s">
        <v>114</v>
      </c>
      <c r="C4265" s="152">
        <v>2000000</v>
      </c>
      <c r="D4265" s="167">
        <v>0</v>
      </c>
    </row>
    <row r="4266" spans="1:4" s="136" customFormat="1" ht="20.25" x14ac:dyDescent="0.2">
      <c r="A4266" s="179">
        <v>414100</v>
      </c>
      <c r="B4266" s="160" t="s">
        <v>115</v>
      </c>
      <c r="C4266" s="152">
        <v>1000000</v>
      </c>
      <c r="D4266" s="167">
        <v>0</v>
      </c>
    </row>
    <row r="4267" spans="1:4" s="183" customFormat="1" ht="20.25" x14ac:dyDescent="0.2">
      <c r="A4267" s="175">
        <v>415000</v>
      </c>
      <c r="B4267" s="168" t="s">
        <v>119</v>
      </c>
      <c r="C4267" s="176">
        <f>SUM(C4268:C4269)</f>
        <v>270000</v>
      </c>
      <c r="D4267" s="176">
        <f>SUM(D4268:D4269)</f>
        <v>0</v>
      </c>
    </row>
    <row r="4268" spans="1:4" s="136" customFormat="1" ht="20.25" x14ac:dyDescent="0.2">
      <c r="A4268" s="179">
        <v>415200</v>
      </c>
      <c r="B4268" s="160" t="s">
        <v>346</v>
      </c>
      <c r="C4268" s="152">
        <v>20000</v>
      </c>
      <c r="D4268" s="167">
        <v>0</v>
      </c>
    </row>
    <row r="4269" spans="1:4" s="136" customFormat="1" ht="20.25" x14ac:dyDescent="0.2">
      <c r="A4269" s="179">
        <v>415200</v>
      </c>
      <c r="B4269" s="160" t="s">
        <v>618</v>
      </c>
      <c r="C4269" s="152">
        <v>250000</v>
      </c>
      <c r="D4269" s="167">
        <v>0</v>
      </c>
    </row>
    <row r="4270" spans="1:4" s="177" customFormat="1" ht="20.25" x14ac:dyDescent="0.2">
      <c r="A4270" s="175">
        <v>419000</v>
      </c>
      <c r="B4270" s="168" t="s">
        <v>199</v>
      </c>
      <c r="C4270" s="176">
        <f t="shared" ref="C4270" si="873">C4271</f>
        <v>0</v>
      </c>
      <c r="D4270" s="176">
        <f t="shared" ref="D4270" si="874">D4271</f>
        <v>0</v>
      </c>
    </row>
    <row r="4271" spans="1:4" s="136" customFormat="1" ht="20.25" x14ac:dyDescent="0.2">
      <c r="A4271" s="159">
        <v>419100</v>
      </c>
      <c r="B4271" s="160" t="s">
        <v>199</v>
      </c>
      <c r="C4271" s="152">
        <v>0</v>
      </c>
      <c r="D4271" s="167">
        <v>0</v>
      </c>
    </row>
    <row r="4272" spans="1:4" s="136" customFormat="1" ht="20.25" x14ac:dyDescent="0.2">
      <c r="A4272" s="175">
        <v>510000</v>
      </c>
      <c r="B4272" s="168" t="s">
        <v>243</v>
      </c>
      <c r="C4272" s="176">
        <f>C4273+C4275</f>
        <v>15000</v>
      </c>
      <c r="D4272" s="176">
        <f>D4273+D4275</f>
        <v>0</v>
      </c>
    </row>
    <row r="4273" spans="1:4" s="136" customFormat="1" ht="20.25" x14ac:dyDescent="0.2">
      <c r="A4273" s="175">
        <v>511000</v>
      </c>
      <c r="B4273" s="168" t="s">
        <v>244</v>
      </c>
      <c r="C4273" s="176">
        <f>SUM(C4274:C4274)</f>
        <v>10000</v>
      </c>
      <c r="D4273" s="176">
        <f>SUM(D4274:D4274)</f>
        <v>0</v>
      </c>
    </row>
    <row r="4274" spans="1:4" s="136" customFormat="1" ht="20.25" x14ac:dyDescent="0.2">
      <c r="A4274" s="159">
        <v>511300</v>
      </c>
      <c r="B4274" s="160" t="s">
        <v>247</v>
      </c>
      <c r="C4274" s="152">
        <v>10000</v>
      </c>
      <c r="D4274" s="167">
        <v>0</v>
      </c>
    </row>
    <row r="4275" spans="1:4" s="177" customFormat="1" ht="20.25" x14ac:dyDescent="0.2">
      <c r="A4275" s="175">
        <v>516000</v>
      </c>
      <c r="B4275" s="168" t="s">
        <v>256</v>
      </c>
      <c r="C4275" s="176">
        <f t="shared" ref="C4275" si="875">SUM(C4276)</f>
        <v>5000</v>
      </c>
      <c r="D4275" s="176">
        <f t="shared" ref="D4275" si="876">SUM(D4276)</f>
        <v>0</v>
      </c>
    </row>
    <row r="4276" spans="1:4" s="136" customFormat="1" ht="20.25" x14ac:dyDescent="0.2">
      <c r="A4276" s="159">
        <v>516100</v>
      </c>
      <c r="B4276" s="160" t="s">
        <v>256</v>
      </c>
      <c r="C4276" s="152">
        <v>5000</v>
      </c>
      <c r="D4276" s="167">
        <v>0</v>
      </c>
    </row>
    <row r="4277" spans="1:4" s="177" customFormat="1" ht="20.25" x14ac:dyDescent="0.2">
      <c r="A4277" s="175">
        <v>630000</v>
      </c>
      <c r="B4277" s="168" t="s">
        <v>277</v>
      </c>
      <c r="C4277" s="176">
        <f>0+C4278</f>
        <v>8000</v>
      </c>
      <c r="D4277" s="176">
        <f>0+D4278</f>
        <v>0</v>
      </c>
    </row>
    <row r="4278" spans="1:4" s="177" customFormat="1" ht="20.25" x14ac:dyDescent="0.2">
      <c r="A4278" s="175">
        <v>638000</v>
      </c>
      <c r="B4278" s="168" t="s">
        <v>284</v>
      </c>
      <c r="C4278" s="176">
        <f t="shared" ref="C4278" si="877">C4279</f>
        <v>8000</v>
      </c>
      <c r="D4278" s="176">
        <f t="shared" ref="D4278" si="878">D4279</f>
        <v>0</v>
      </c>
    </row>
    <row r="4279" spans="1:4" s="136" customFormat="1" ht="20.25" x14ac:dyDescent="0.2">
      <c r="A4279" s="159">
        <v>638100</v>
      </c>
      <c r="B4279" s="160" t="s">
        <v>285</v>
      </c>
      <c r="C4279" s="152">
        <v>8000</v>
      </c>
      <c r="D4279" s="167">
        <v>0</v>
      </c>
    </row>
    <row r="4280" spans="1:4" s="136" customFormat="1" ht="20.25" x14ac:dyDescent="0.2">
      <c r="A4280" s="181"/>
      <c r="B4280" s="172" t="s">
        <v>294</v>
      </c>
      <c r="C4280" s="178">
        <f>C4245+C4272+C4277+0</f>
        <v>25267200</v>
      </c>
      <c r="D4280" s="178">
        <f>D4245+D4272+D4277+0</f>
        <v>0</v>
      </c>
    </row>
    <row r="4281" spans="1:4" s="136" customFormat="1" ht="20.25" x14ac:dyDescent="0.2">
      <c r="A4281" s="146"/>
      <c r="B4281" s="160"/>
      <c r="C4281" s="152"/>
      <c r="D4281" s="152"/>
    </row>
    <row r="4282" spans="1:4" s="136" customFormat="1" ht="20.25" x14ac:dyDescent="0.2">
      <c r="A4282" s="157"/>
      <c r="B4282" s="154"/>
      <c r="C4282" s="158"/>
      <c r="D4282" s="158"/>
    </row>
    <row r="4283" spans="1:4" s="136" customFormat="1" ht="20.25" x14ac:dyDescent="0.2">
      <c r="A4283" s="159" t="s">
        <v>506</v>
      </c>
      <c r="B4283" s="168"/>
      <c r="C4283" s="152"/>
      <c r="D4283" s="152"/>
    </row>
    <row r="4284" spans="1:4" s="136" customFormat="1" ht="20.25" x14ac:dyDescent="0.2">
      <c r="A4284" s="159" t="s">
        <v>505</v>
      </c>
      <c r="B4284" s="168"/>
      <c r="C4284" s="152"/>
      <c r="D4284" s="152"/>
    </row>
    <row r="4285" spans="1:4" s="136" customFormat="1" ht="20.25" x14ac:dyDescent="0.2">
      <c r="A4285" s="159" t="s">
        <v>410</v>
      </c>
      <c r="B4285" s="168"/>
      <c r="C4285" s="152"/>
      <c r="D4285" s="152"/>
    </row>
    <row r="4286" spans="1:4" s="136" customFormat="1" ht="20.25" x14ac:dyDescent="0.2">
      <c r="A4286" s="159" t="s">
        <v>293</v>
      </c>
      <c r="B4286" s="168"/>
      <c r="C4286" s="152"/>
      <c r="D4286" s="152"/>
    </row>
    <row r="4287" spans="1:4" s="136" customFormat="1" ht="20.25" x14ac:dyDescent="0.2">
      <c r="A4287" s="159"/>
      <c r="B4287" s="161"/>
      <c r="C4287" s="158"/>
      <c r="D4287" s="158"/>
    </row>
    <row r="4288" spans="1:4" s="136" customFormat="1" ht="20.25" x14ac:dyDescent="0.2">
      <c r="A4288" s="175">
        <v>410000</v>
      </c>
      <c r="B4288" s="163" t="s">
        <v>44</v>
      </c>
      <c r="C4288" s="176">
        <f t="shared" ref="C4288" si="879">C4289+C4294+C4307</f>
        <v>576200</v>
      </c>
      <c r="D4288" s="176">
        <f>D4289+D4294+D4307</f>
        <v>50900</v>
      </c>
    </row>
    <row r="4289" spans="1:4" s="136" customFormat="1" ht="20.25" x14ac:dyDescent="0.2">
      <c r="A4289" s="175">
        <v>411000</v>
      </c>
      <c r="B4289" s="163" t="s">
        <v>45</v>
      </c>
      <c r="C4289" s="176">
        <f t="shared" ref="C4289" si="880">SUM(C4290:C4293)</f>
        <v>421800</v>
      </c>
      <c r="D4289" s="176">
        <f>SUM(D4290:D4293)</f>
        <v>0</v>
      </c>
    </row>
    <row r="4290" spans="1:4" s="136" customFormat="1" ht="20.25" x14ac:dyDescent="0.2">
      <c r="A4290" s="159">
        <v>411100</v>
      </c>
      <c r="B4290" s="160" t="s">
        <v>46</v>
      </c>
      <c r="C4290" s="152">
        <v>382000</v>
      </c>
      <c r="D4290" s="167">
        <v>0</v>
      </c>
    </row>
    <row r="4291" spans="1:4" s="136" customFormat="1" ht="20.25" x14ac:dyDescent="0.2">
      <c r="A4291" s="159">
        <v>411200</v>
      </c>
      <c r="B4291" s="160" t="s">
        <v>47</v>
      </c>
      <c r="C4291" s="152">
        <v>31200</v>
      </c>
      <c r="D4291" s="167">
        <v>0</v>
      </c>
    </row>
    <row r="4292" spans="1:4" s="136" customFormat="1" ht="40.5" x14ac:dyDescent="0.2">
      <c r="A4292" s="159">
        <v>411300</v>
      </c>
      <c r="B4292" s="160" t="s">
        <v>48</v>
      </c>
      <c r="C4292" s="152">
        <v>3600</v>
      </c>
      <c r="D4292" s="167">
        <v>0</v>
      </c>
    </row>
    <row r="4293" spans="1:4" s="136" customFormat="1" ht="20.25" x14ac:dyDescent="0.2">
      <c r="A4293" s="159">
        <v>411400</v>
      </c>
      <c r="B4293" s="160" t="s">
        <v>49</v>
      </c>
      <c r="C4293" s="152">
        <v>5000</v>
      </c>
      <c r="D4293" s="167">
        <v>0</v>
      </c>
    </row>
    <row r="4294" spans="1:4" s="136" customFormat="1" ht="20.25" x14ac:dyDescent="0.2">
      <c r="A4294" s="175">
        <v>412000</v>
      </c>
      <c r="B4294" s="168" t="s">
        <v>50</v>
      </c>
      <c r="C4294" s="176">
        <f t="shared" ref="C4294" si="881">SUM(C4295:C4306)</f>
        <v>154400</v>
      </c>
      <c r="D4294" s="176">
        <f>SUM(D4295:D4306)</f>
        <v>31000</v>
      </c>
    </row>
    <row r="4295" spans="1:4" s="136" customFormat="1" ht="20.25" x14ac:dyDescent="0.2">
      <c r="A4295" s="159">
        <v>412100</v>
      </c>
      <c r="B4295" s="160" t="s">
        <v>51</v>
      </c>
      <c r="C4295" s="152">
        <v>1200</v>
      </c>
      <c r="D4295" s="167">
        <v>0</v>
      </c>
    </row>
    <row r="4296" spans="1:4" s="136" customFormat="1" ht="20.25" x14ac:dyDescent="0.2">
      <c r="A4296" s="159">
        <v>412200</v>
      </c>
      <c r="B4296" s="160" t="s">
        <v>52</v>
      </c>
      <c r="C4296" s="152">
        <v>21000</v>
      </c>
      <c r="D4296" s="167">
        <v>0</v>
      </c>
    </row>
    <row r="4297" spans="1:4" s="136" customFormat="1" ht="20.25" x14ac:dyDescent="0.2">
      <c r="A4297" s="159">
        <v>412300</v>
      </c>
      <c r="B4297" s="160" t="s">
        <v>53</v>
      </c>
      <c r="C4297" s="152">
        <v>5000</v>
      </c>
      <c r="D4297" s="167">
        <v>0</v>
      </c>
    </row>
    <row r="4298" spans="1:4" s="136" customFormat="1" ht="20.25" x14ac:dyDescent="0.2">
      <c r="A4298" s="159">
        <v>412500</v>
      </c>
      <c r="B4298" s="160" t="s">
        <v>57</v>
      </c>
      <c r="C4298" s="152">
        <v>2300</v>
      </c>
      <c r="D4298" s="167">
        <v>0</v>
      </c>
    </row>
    <row r="4299" spans="1:4" s="136" customFormat="1" ht="20.25" x14ac:dyDescent="0.2">
      <c r="A4299" s="159">
        <v>412600</v>
      </c>
      <c r="B4299" s="160" t="s">
        <v>58</v>
      </c>
      <c r="C4299" s="152">
        <v>12800</v>
      </c>
      <c r="D4299" s="167">
        <v>0</v>
      </c>
    </row>
    <row r="4300" spans="1:4" s="136" customFormat="1" ht="20.25" x14ac:dyDescent="0.2">
      <c r="A4300" s="159">
        <v>412700</v>
      </c>
      <c r="B4300" s="160" t="s">
        <v>60</v>
      </c>
      <c r="C4300" s="152">
        <v>84000</v>
      </c>
      <c r="D4300" s="152">
        <v>31000</v>
      </c>
    </row>
    <row r="4301" spans="1:4" s="136" customFormat="1" ht="20.25" x14ac:dyDescent="0.2">
      <c r="A4301" s="159">
        <v>412900</v>
      </c>
      <c r="B4301" s="169" t="s">
        <v>74</v>
      </c>
      <c r="C4301" s="152">
        <v>2300</v>
      </c>
      <c r="D4301" s="167">
        <v>0</v>
      </c>
    </row>
    <row r="4302" spans="1:4" s="136" customFormat="1" ht="20.25" x14ac:dyDescent="0.2">
      <c r="A4302" s="159">
        <v>412900</v>
      </c>
      <c r="B4302" s="169" t="s">
        <v>75</v>
      </c>
      <c r="C4302" s="152">
        <v>15000</v>
      </c>
      <c r="D4302" s="167">
        <v>0</v>
      </c>
    </row>
    <row r="4303" spans="1:4" s="136" customFormat="1" ht="20.25" x14ac:dyDescent="0.2">
      <c r="A4303" s="159">
        <v>412900</v>
      </c>
      <c r="B4303" s="169" t="s">
        <v>76</v>
      </c>
      <c r="C4303" s="152">
        <v>1000</v>
      </c>
      <c r="D4303" s="167">
        <v>0</v>
      </c>
    </row>
    <row r="4304" spans="1:4" s="136" customFormat="1" ht="20.25" x14ac:dyDescent="0.2">
      <c r="A4304" s="159">
        <v>412900</v>
      </c>
      <c r="B4304" s="169" t="s">
        <v>77</v>
      </c>
      <c r="C4304" s="152">
        <v>1000</v>
      </c>
      <c r="D4304" s="167">
        <v>0</v>
      </c>
    </row>
    <row r="4305" spans="1:4" s="136" customFormat="1" ht="20.25" x14ac:dyDescent="0.2">
      <c r="A4305" s="159">
        <v>412900</v>
      </c>
      <c r="B4305" s="169" t="s">
        <v>78</v>
      </c>
      <c r="C4305" s="152">
        <v>800</v>
      </c>
      <c r="D4305" s="167">
        <v>0</v>
      </c>
    </row>
    <row r="4306" spans="1:4" s="136" customFormat="1" ht="20.25" x14ac:dyDescent="0.2">
      <c r="A4306" s="159">
        <v>412900</v>
      </c>
      <c r="B4306" s="160" t="s">
        <v>80</v>
      </c>
      <c r="C4306" s="152">
        <v>8000</v>
      </c>
      <c r="D4306" s="167">
        <v>0</v>
      </c>
    </row>
    <row r="4307" spans="1:4" s="177" customFormat="1" ht="20.25" x14ac:dyDescent="0.2">
      <c r="A4307" s="175">
        <v>415000</v>
      </c>
      <c r="B4307" s="168" t="s">
        <v>119</v>
      </c>
      <c r="C4307" s="176">
        <f t="shared" ref="C4307" si="882">C4308</f>
        <v>0</v>
      </c>
      <c r="D4307" s="176">
        <f t="shared" ref="D4307" si="883">D4308</f>
        <v>19900</v>
      </c>
    </row>
    <row r="4308" spans="1:4" s="136" customFormat="1" ht="20.25" x14ac:dyDescent="0.2">
      <c r="A4308" s="179">
        <v>415200</v>
      </c>
      <c r="B4308" s="160" t="s">
        <v>124</v>
      </c>
      <c r="C4308" s="152">
        <v>0</v>
      </c>
      <c r="D4308" s="152">
        <v>19900</v>
      </c>
    </row>
    <row r="4309" spans="1:4" s="136" customFormat="1" ht="20.25" x14ac:dyDescent="0.2">
      <c r="A4309" s="175">
        <v>510000</v>
      </c>
      <c r="B4309" s="168" t="s">
        <v>243</v>
      </c>
      <c r="C4309" s="176">
        <f t="shared" ref="C4309" si="884">C4310+C4313+C4315</f>
        <v>3000</v>
      </c>
      <c r="D4309" s="176">
        <f>D4310+D4313+D4315</f>
        <v>800000</v>
      </c>
    </row>
    <row r="4310" spans="1:4" s="136" customFormat="1" ht="20.25" x14ac:dyDescent="0.2">
      <c r="A4310" s="175">
        <v>511000</v>
      </c>
      <c r="B4310" s="168" t="s">
        <v>244</v>
      </c>
      <c r="C4310" s="176">
        <f t="shared" ref="C4310" si="885">SUM(C4311:C4312)</f>
        <v>3000</v>
      </c>
      <c r="D4310" s="176">
        <f>SUM(D4311:D4312)</f>
        <v>100000</v>
      </c>
    </row>
    <row r="4311" spans="1:4" s="136" customFormat="1" ht="20.25" x14ac:dyDescent="0.2">
      <c r="A4311" s="159">
        <v>511300</v>
      </c>
      <c r="B4311" s="160" t="s">
        <v>247</v>
      </c>
      <c r="C4311" s="152">
        <v>3000</v>
      </c>
      <c r="D4311" s="167">
        <v>0</v>
      </c>
    </row>
    <row r="4312" spans="1:4" s="136" customFormat="1" ht="20.25" x14ac:dyDescent="0.2">
      <c r="A4312" s="159">
        <v>511700</v>
      </c>
      <c r="B4312" s="160" t="s">
        <v>250</v>
      </c>
      <c r="C4312" s="152">
        <v>0</v>
      </c>
      <c r="D4312" s="152">
        <v>100000</v>
      </c>
    </row>
    <row r="4313" spans="1:4" s="177" customFormat="1" ht="20.25" x14ac:dyDescent="0.2">
      <c r="A4313" s="175">
        <v>516000</v>
      </c>
      <c r="B4313" s="168" t="s">
        <v>256</v>
      </c>
      <c r="C4313" s="176">
        <f t="shared" ref="C4313" si="886">C4314</f>
        <v>0</v>
      </c>
      <c r="D4313" s="176">
        <f t="shared" ref="D4313" si="887">D4314</f>
        <v>0</v>
      </c>
    </row>
    <row r="4314" spans="1:4" s="136" customFormat="1" ht="20.25" x14ac:dyDescent="0.2">
      <c r="A4314" s="159">
        <v>516100</v>
      </c>
      <c r="B4314" s="160" t="s">
        <v>256</v>
      </c>
      <c r="C4314" s="152">
        <v>0</v>
      </c>
      <c r="D4314" s="167">
        <v>0</v>
      </c>
    </row>
    <row r="4315" spans="1:4" s="177" customFormat="1" ht="20.25" x14ac:dyDescent="0.2">
      <c r="A4315" s="203">
        <v>518000</v>
      </c>
      <c r="B4315" s="168" t="s">
        <v>257</v>
      </c>
      <c r="C4315" s="176">
        <f t="shared" ref="C4315" si="888">C4316</f>
        <v>0</v>
      </c>
      <c r="D4315" s="176">
        <f>D4316</f>
        <v>700000</v>
      </c>
    </row>
    <row r="4316" spans="1:4" s="136" customFormat="1" ht="20.25" x14ac:dyDescent="0.2">
      <c r="A4316" s="192">
        <v>518100</v>
      </c>
      <c r="B4316" s="160" t="s">
        <v>257</v>
      </c>
      <c r="C4316" s="152">
        <v>0</v>
      </c>
      <c r="D4316" s="152">
        <v>700000</v>
      </c>
    </row>
    <row r="4317" spans="1:4" s="177" customFormat="1" ht="20.25" x14ac:dyDescent="0.2">
      <c r="A4317" s="175">
        <v>630000</v>
      </c>
      <c r="B4317" s="168" t="s">
        <v>277</v>
      </c>
      <c r="C4317" s="176">
        <f>C4318+C4320</f>
        <v>0</v>
      </c>
      <c r="D4317" s="176">
        <f>D4318+D4320</f>
        <v>57100</v>
      </c>
    </row>
    <row r="4318" spans="1:4" s="177" customFormat="1" ht="20.25" x14ac:dyDescent="0.2">
      <c r="A4318" s="175">
        <v>631000</v>
      </c>
      <c r="B4318" s="168" t="s">
        <v>278</v>
      </c>
      <c r="C4318" s="176">
        <f>0+C4319</f>
        <v>0</v>
      </c>
      <c r="D4318" s="176">
        <f>0+D4319</f>
        <v>57100</v>
      </c>
    </row>
    <row r="4319" spans="1:4" s="136" customFormat="1" ht="20.25" x14ac:dyDescent="0.2">
      <c r="A4319" s="159">
        <v>631900</v>
      </c>
      <c r="B4319" s="160" t="s">
        <v>283</v>
      </c>
      <c r="C4319" s="152">
        <v>0</v>
      </c>
      <c r="D4319" s="152">
        <v>57100</v>
      </c>
    </row>
    <row r="4320" spans="1:4" s="177" customFormat="1" ht="20.25" x14ac:dyDescent="0.2">
      <c r="A4320" s="175">
        <v>638000</v>
      </c>
      <c r="B4320" s="168" t="s">
        <v>284</v>
      </c>
      <c r="C4320" s="176">
        <f t="shared" ref="C4320:D4320" si="889">C4321</f>
        <v>0</v>
      </c>
      <c r="D4320" s="176">
        <f t="shared" si="889"/>
        <v>0</v>
      </c>
    </row>
    <row r="4321" spans="1:4" s="136" customFormat="1" ht="20.25" x14ac:dyDescent="0.2">
      <c r="A4321" s="159">
        <v>638100</v>
      </c>
      <c r="B4321" s="160" t="s">
        <v>285</v>
      </c>
      <c r="C4321" s="152">
        <v>0</v>
      </c>
      <c r="D4321" s="167">
        <v>0</v>
      </c>
    </row>
    <row r="4322" spans="1:4" s="136" customFormat="1" ht="20.25" x14ac:dyDescent="0.2">
      <c r="A4322" s="181"/>
      <c r="B4322" s="172" t="s">
        <v>294</v>
      </c>
      <c r="C4322" s="178">
        <f>C4288+C4309+C4317+0</f>
        <v>579200</v>
      </c>
      <c r="D4322" s="178">
        <f>D4288+D4309+D4317+0</f>
        <v>908000</v>
      </c>
    </row>
    <row r="4323" spans="1:4" s="136" customFormat="1" ht="20.25" x14ac:dyDescent="0.2">
      <c r="A4323" s="159"/>
      <c r="B4323" s="160"/>
      <c r="C4323" s="152"/>
      <c r="D4323" s="152"/>
    </row>
    <row r="4324" spans="1:4" s="136" customFormat="1" ht="20.25" x14ac:dyDescent="0.2">
      <c r="A4324" s="159"/>
      <c r="B4324" s="160"/>
      <c r="C4324" s="152"/>
      <c r="D4324" s="152"/>
    </row>
    <row r="4325" spans="1:4" s="136" customFormat="1" ht="20.25" x14ac:dyDescent="0.2">
      <c r="A4325" s="159" t="s">
        <v>633</v>
      </c>
      <c r="B4325" s="168"/>
      <c r="C4325" s="152"/>
      <c r="D4325" s="152"/>
    </row>
    <row r="4326" spans="1:4" s="136" customFormat="1" ht="20.25" x14ac:dyDescent="0.2">
      <c r="A4326" s="159" t="s">
        <v>634</v>
      </c>
      <c r="B4326" s="168"/>
      <c r="C4326" s="152"/>
      <c r="D4326" s="152"/>
    </row>
    <row r="4327" spans="1:4" s="136" customFormat="1" ht="20.25" x14ac:dyDescent="0.2">
      <c r="A4327" s="159" t="s">
        <v>396</v>
      </c>
      <c r="B4327" s="168"/>
      <c r="C4327" s="152"/>
      <c r="D4327" s="152"/>
    </row>
    <row r="4328" spans="1:4" s="136" customFormat="1" ht="20.25" x14ac:dyDescent="0.2">
      <c r="A4328" s="159" t="s">
        <v>293</v>
      </c>
      <c r="B4328" s="168"/>
      <c r="C4328" s="152"/>
      <c r="D4328" s="152"/>
    </row>
    <row r="4329" spans="1:4" s="136" customFormat="1" ht="20.25" x14ac:dyDescent="0.2">
      <c r="A4329" s="159"/>
      <c r="B4329" s="161"/>
      <c r="C4329" s="152"/>
      <c r="D4329" s="152"/>
    </row>
    <row r="4330" spans="1:4" s="177" customFormat="1" ht="20.25" x14ac:dyDescent="0.2">
      <c r="A4330" s="175">
        <v>410000</v>
      </c>
      <c r="B4330" s="163" t="s">
        <v>44</v>
      </c>
      <c r="C4330" s="176">
        <f>C4331+C4336+C4349+C4347+0</f>
        <v>33059500</v>
      </c>
      <c r="D4330" s="176">
        <f>D4331+D4336+D4349+D4347+0</f>
        <v>0</v>
      </c>
    </row>
    <row r="4331" spans="1:4" s="177" customFormat="1" ht="20.25" x14ac:dyDescent="0.2">
      <c r="A4331" s="175">
        <v>411000</v>
      </c>
      <c r="B4331" s="163" t="s">
        <v>45</v>
      </c>
      <c r="C4331" s="176">
        <f t="shared" ref="C4331" si="890">SUM(C4332:C4335)</f>
        <v>2529000</v>
      </c>
      <c r="D4331" s="176">
        <f>SUM(D4332:D4335)</f>
        <v>0</v>
      </c>
    </row>
    <row r="4332" spans="1:4" s="136" customFormat="1" ht="20.25" x14ac:dyDescent="0.2">
      <c r="A4332" s="159">
        <v>411100</v>
      </c>
      <c r="B4332" s="160" t="s">
        <v>46</v>
      </c>
      <c r="C4332" s="152">
        <v>2415000</v>
      </c>
      <c r="D4332" s="167">
        <v>0</v>
      </c>
    </row>
    <row r="4333" spans="1:4" s="136" customFormat="1" ht="20.25" x14ac:dyDescent="0.2">
      <c r="A4333" s="159">
        <v>411200</v>
      </c>
      <c r="B4333" s="160" t="s">
        <v>47</v>
      </c>
      <c r="C4333" s="152">
        <v>65000</v>
      </c>
      <c r="D4333" s="167">
        <v>0</v>
      </c>
    </row>
    <row r="4334" spans="1:4" s="136" customFormat="1" ht="40.5" x14ac:dyDescent="0.2">
      <c r="A4334" s="159">
        <v>411300</v>
      </c>
      <c r="B4334" s="160" t="s">
        <v>48</v>
      </c>
      <c r="C4334" s="152">
        <v>28000</v>
      </c>
      <c r="D4334" s="167">
        <v>0</v>
      </c>
    </row>
    <row r="4335" spans="1:4" s="136" customFormat="1" ht="20.25" x14ac:dyDescent="0.2">
      <c r="A4335" s="159">
        <v>411400</v>
      </c>
      <c r="B4335" s="160" t="s">
        <v>49</v>
      </c>
      <c r="C4335" s="152">
        <v>21000</v>
      </c>
      <c r="D4335" s="167">
        <v>0</v>
      </c>
    </row>
    <row r="4336" spans="1:4" s="177" customFormat="1" ht="20.25" x14ac:dyDescent="0.2">
      <c r="A4336" s="175">
        <v>412000</v>
      </c>
      <c r="B4336" s="168" t="s">
        <v>50</v>
      </c>
      <c r="C4336" s="176">
        <f>SUM(C4337:C4346)</f>
        <v>274500</v>
      </c>
      <c r="D4336" s="176">
        <f>SUM(D4337:D4346)</f>
        <v>0</v>
      </c>
    </row>
    <row r="4337" spans="1:4" s="136" customFormat="1" ht="20.25" x14ac:dyDescent="0.2">
      <c r="A4337" s="159">
        <v>412200</v>
      </c>
      <c r="B4337" s="160" t="s">
        <v>52</v>
      </c>
      <c r="C4337" s="152">
        <v>40000</v>
      </c>
      <c r="D4337" s="167">
        <v>0</v>
      </c>
    </row>
    <row r="4338" spans="1:4" s="136" customFormat="1" ht="20.25" x14ac:dyDescent="0.2">
      <c r="A4338" s="159">
        <v>412300</v>
      </c>
      <c r="B4338" s="160" t="s">
        <v>53</v>
      </c>
      <c r="C4338" s="152">
        <v>25000</v>
      </c>
      <c r="D4338" s="167">
        <v>0</v>
      </c>
    </row>
    <row r="4339" spans="1:4" s="136" customFormat="1" ht="20.25" x14ac:dyDescent="0.2">
      <c r="A4339" s="159">
        <v>412500</v>
      </c>
      <c r="B4339" s="160" t="s">
        <v>57</v>
      </c>
      <c r="C4339" s="152">
        <v>30000</v>
      </c>
      <c r="D4339" s="167">
        <v>0</v>
      </c>
    </row>
    <row r="4340" spans="1:4" s="136" customFormat="1" ht="20.25" x14ac:dyDescent="0.2">
      <c r="A4340" s="159">
        <v>412600</v>
      </c>
      <c r="B4340" s="160" t="s">
        <v>58</v>
      </c>
      <c r="C4340" s="152">
        <v>60000</v>
      </c>
      <c r="D4340" s="167">
        <v>0</v>
      </c>
    </row>
    <row r="4341" spans="1:4" s="136" customFormat="1" ht="20.25" x14ac:dyDescent="0.2">
      <c r="A4341" s="159">
        <v>412700</v>
      </c>
      <c r="B4341" s="160" t="s">
        <v>60</v>
      </c>
      <c r="C4341" s="152">
        <v>55000</v>
      </c>
      <c r="D4341" s="167">
        <v>0</v>
      </c>
    </row>
    <row r="4342" spans="1:4" s="136" customFormat="1" ht="20.25" x14ac:dyDescent="0.2">
      <c r="A4342" s="159">
        <v>412900</v>
      </c>
      <c r="B4342" s="169" t="s">
        <v>74</v>
      </c>
      <c r="C4342" s="152">
        <v>499.99999999999994</v>
      </c>
      <c r="D4342" s="167">
        <v>0</v>
      </c>
    </row>
    <row r="4343" spans="1:4" s="136" customFormat="1" ht="20.25" x14ac:dyDescent="0.2">
      <c r="A4343" s="159">
        <v>412900</v>
      </c>
      <c r="B4343" s="169" t="s">
        <v>75</v>
      </c>
      <c r="C4343" s="152">
        <v>50000</v>
      </c>
      <c r="D4343" s="167">
        <v>0</v>
      </c>
    </row>
    <row r="4344" spans="1:4" s="136" customFormat="1" ht="20.25" x14ac:dyDescent="0.2">
      <c r="A4344" s="159">
        <v>412900</v>
      </c>
      <c r="B4344" s="169" t="s">
        <v>76</v>
      </c>
      <c r="C4344" s="152">
        <v>3999.9999999999995</v>
      </c>
      <c r="D4344" s="167">
        <v>0</v>
      </c>
    </row>
    <row r="4345" spans="1:4" s="136" customFormat="1" ht="20.25" x14ac:dyDescent="0.2">
      <c r="A4345" s="159">
        <v>412900</v>
      </c>
      <c r="B4345" s="169" t="s">
        <v>77</v>
      </c>
      <c r="C4345" s="152">
        <v>5000</v>
      </c>
      <c r="D4345" s="167">
        <v>0</v>
      </c>
    </row>
    <row r="4346" spans="1:4" s="136" customFormat="1" ht="20.25" x14ac:dyDescent="0.2">
      <c r="A4346" s="159">
        <v>412900</v>
      </c>
      <c r="B4346" s="160" t="s">
        <v>78</v>
      </c>
      <c r="C4346" s="152">
        <v>5000</v>
      </c>
      <c r="D4346" s="167">
        <v>0</v>
      </c>
    </row>
    <row r="4347" spans="1:4" s="177" customFormat="1" ht="20.25" x14ac:dyDescent="0.2">
      <c r="A4347" s="175">
        <v>414000</v>
      </c>
      <c r="B4347" s="168" t="s">
        <v>107</v>
      </c>
      <c r="C4347" s="176">
        <f>SUM(C4348:C4348)</f>
        <v>15560000</v>
      </c>
      <c r="D4347" s="176">
        <f>SUM(D4348:D4348)</f>
        <v>0</v>
      </c>
    </row>
    <row r="4348" spans="1:4" s="136" customFormat="1" ht="20.25" x14ac:dyDescent="0.2">
      <c r="A4348" s="159">
        <v>414100</v>
      </c>
      <c r="B4348" s="160" t="s">
        <v>658</v>
      </c>
      <c r="C4348" s="152">
        <v>15560000</v>
      </c>
      <c r="D4348" s="167">
        <v>0</v>
      </c>
    </row>
    <row r="4349" spans="1:4" s="177" customFormat="1" ht="20.25" x14ac:dyDescent="0.2">
      <c r="A4349" s="175">
        <v>415000</v>
      </c>
      <c r="B4349" s="168" t="s">
        <v>119</v>
      </c>
      <c r="C4349" s="176">
        <f t="shared" ref="C4349" si="891">SUM(C4350:C4353)</f>
        <v>14696000</v>
      </c>
      <c r="D4349" s="176">
        <f>SUM(D4350:D4353)</f>
        <v>0</v>
      </c>
    </row>
    <row r="4350" spans="1:4" s="136" customFormat="1" ht="40.5" x14ac:dyDescent="0.2">
      <c r="A4350" s="159">
        <v>415200</v>
      </c>
      <c r="B4350" s="189" t="s">
        <v>635</v>
      </c>
      <c r="C4350" s="152">
        <v>14600000</v>
      </c>
      <c r="D4350" s="167">
        <v>0</v>
      </c>
    </row>
    <row r="4351" spans="1:4" s="136" customFormat="1" ht="40.5" x14ac:dyDescent="0.2">
      <c r="A4351" s="159">
        <v>415200</v>
      </c>
      <c r="B4351" s="189" t="s">
        <v>643</v>
      </c>
      <c r="C4351" s="152">
        <v>40000</v>
      </c>
      <c r="D4351" s="167">
        <v>0</v>
      </c>
    </row>
    <row r="4352" spans="1:4" s="136" customFormat="1" ht="20.25" x14ac:dyDescent="0.2">
      <c r="A4352" s="159">
        <v>415200</v>
      </c>
      <c r="B4352" s="160" t="s">
        <v>647</v>
      </c>
      <c r="C4352" s="152">
        <v>46000</v>
      </c>
      <c r="D4352" s="167">
        <v>0</v>
      </c>
    </row>
    <row r="4353" spans="1:4" s="136" customFormat="1" ht="20.25" x14ac:dyDescent="0.2">
      <c r="A4353" s="159">
        <v>415200</v>
      </c>
      <c r="B4353" s="160" t="s">
        <v>143</v>
      </c>
      <c r="C4353" s="152">
        <v>10000</v>
      </c>
      <c r="D4353" s="167">
        <v>0</v>
      </c>
    </row>
    <row r="4354" spans="1:4" s="177" customFormat="1" ht="20.25" x14ac:dyDescent="0.2">
      <c r="A4354" s="175">
        <v>480000</v>
      </c>
      <c r="B4354" s="168" t="s">
        <v>200</v>
      </c>
      <c r="C4354" s="176">
        <f t="shared" ref="C4354" si="892">C4355</f>
        <v>680000</v>
      </c>
      <c r="D4354" s="176">
        <f t="shared" ref="D4354" si="893">D4355</f>
        <v>0</v>
      </c>
    </row>
    <row r="4355" spans="1:4" s="177" customFormat="1" ht="20.25" x14ac:dyDescent="0.2">
      <c r="A4355" s="175">
        <v>488000</v>
      </c>
      <c r="B4355" s="168" t="s">
        <v>31</v>
      </c>
      <c r="C4355" s="176">
        <f>C4356+0</f>
        <v>680000</v>
      </c>
      <c r="D4355" s="176">
        <f>D4356+0</f>
        <v>0</v>
      </c>
    </row>
    <row r="4356" spans="1:4" s="136" customFormat="1" ht="20.25" x14ac:dyDescent="0.2">
      <c r="A4356" s="159">
        <v>488100</v>
      </c>
      <c r="B4356" s="160" t="s">
        <v>675</v>
      </c>
      <c r="C4356" s="152">
        <v>680000</v>
      </c>
      <c r="D4356" s="167">
        <v>0</v>
      </c>
    </row>
    <row r="4357" spans="1:4" s="177" customFormat="1" ht="20.25" x14ac:dyDescent="0.2">
      <c r="A4357" s="175">
        <v>510000</v>
      </c>
      <c r="B4357" s="168" t="s">
        <v>243</v>
      </c>
      <c r="C4357" s="176">
        <f>C4358+C4360</f>
        <v>17000</v>
      </c>
      <c r="D4357" s="176">
        <f>D4358+D4360</f>
        <v>0</v>
      </c>
    </row>
    <row r="4358" spans="1:4" s="177" customFormat="1" ht="20.25" x14ac:dyDescent="0.2">
      <c r="A4358" s="175">
        <v>511000</v>
      </c>
      <c r="B4358" s="168" t="s">
        <v>244</v>
      </c>
      <c r="C4358" s="176">
        <f>C4359+0</f>
        <v>10000</v>
      </c>
      <c r="D4358" s="176">
        <f>D4359+0</f>
        <v>0</v>
      </c>
    </row>
    <row r="4359" spans="1:4" s="136" customFormat="1" ht="20.25" x14ac:dyDescent="0.2">
      <c r="A4359" s="159">
        <v>511300</v>
      </c>
      <c r="B4359" s="160" t="s">
        <v>247</v>
      </c>
      <c r="C4359" s="152">
        <v>10000</v>
      </c>
      <c r="D4359" s="167">
        <v>0</v>
      </c>
    </row>
    <row r="4360" spans="1:4" s="133" customFormat="1" ht="20.25" x14ac:dyDescent="0.2">
      <c r="A4360" s="175">
        <v>516000</v>
      </c>
      <c r="B4360" s="168" t="s">
        <v>256</v>
      </c>
      <c r="C4360" s="158">
        <f t="shared" ref="C4360" si="894">C4361</f>
        <v>7000</v>
      </c>
      <c r="D4360" s="158">
        <f t="shared" ref="D4360" si="895">D4361</f>
        <v>0</v>
      </c>
    </row>
    <row r="4361" spans="1:4" s="136" customFormat="1" ht="20.25" x14ac:dyDescent="0.2">
      <c r="A4361" s="159">
        <v>516100</v>
      </c>
      <c r="B4361" s="160" t="s">
        <v>256</v>
      </c>
      <c r="C4361" s="152">
        <v>7000</v>
      </c>
      <c r="D4361" s="167">
        <v>0</v>
      </c>
    </row>
    <row r="4362" spans="1:4" s="177" customFormat="1" ht="20.25" x14ac:dyDescent="0.2">
      <c r="A4362" s="175">
        <v>630000</v>
      </c>
      <c r="B4362" s="168" t="s">
        <v>277</v>
      </c>
      <c r="C4362" s="176">
        <f t="shared" ref="C4362" si="896">C4365+C4363</f>
        <v>43000</v>
      </c>
      <c r="D4362" s="176">
        <f>D4365+D4363</f>
        <v>0</v>
      </c>
    </row>
    <row r="4363" spans="1:4" s="177" customFormat="1" ht="20.25" x14ac:dyDescent="0.2">
      <c r="A4363" s="175">
        <v>631000</v>
      </c>
      <c r="B4363" s="168" t="s">
        <v>278</v>
      </c>
      <c r="C4363" s="176">
        <f t="shared" ref="C4363" si="897">C4364</f>
        <v>0</v>
      </c>
      <c r="D4363" s="176">
        <f t="shared" ref="D4363" si="898">D4364</f>
        <v>0</v>
      </c>
    </row>
    <row r="4364" spans="1:4" s="136" customFormat="1" ht="20.25" x14ac:dyDescent="0.2">
      <c r="A4364" s="179">
        <v>631900</v>
      </c>
      <c r="B4364" s="160" t="s">
        <v>281</v>
      </c>
      <c r="C4364" s="152">
        <v>0</v>
      </c>
      <c r="D4364" s="167">
        <v>0</v>
      </c>
    </row>
    <row r="4365" spans="1:4" s="177" customFormat="1" ht="20.25" x14ac:dyDescent="0.2">
      <c r="A4365" s="175">
        <v>638000</v>
      </c>
      <c r="B4365" s="168" t="s">
        <v>284</v>
      </c>
      <c r="C4365" s="176">
        <f t="shared" ref="C4365" si="899">C4366</f>
        <v>43000</v>
      </c>
      <c r="D4365" s="176">
        <f t="shared" ref="D4365" si="900">D4366</f>
        <v>0</v>
      </c>
    </row>
    <row r="4366" spans="1:4" s="136" customFormat="1" ht="20.25" x14ac:dyDescent="0.2">
      <c r="A4366" s="159">
        <v>638100</v>
      </c>
      <c r="B4366" s="160" t="s">
        <v>285</v>
      </c>
      <c r="C4366" s="152">
        <v>43000</v>
      </c>
      <c r="D4366" s="167">
        <v>0</v>
      </c>
    </row>
    <row r="4367" spans="1:4" s="200" customFormat="1" ht="20.25" x14ac:dyDescent="0.2">
      <c r="A4367" s="186"/>
      <c r="B4367" s="187" t="s">
        <v>294</v>
      </c>
      <c r="C4367" s="188">
        <f>C4330+C4354+C4357+C4362</f>
        <v>33799500</v>
      </c>
      <c r="D4367" s="188">
        <f>D4330+D4354+D4357+D4362</f>
        <v>0</v>
      </c>
    </row>
    <row r="4368" spans="1:4" s="133" customFormat="1" ht="20.25" x14ac:dyDescent="0.2">
      <c r="A4368" s="182"/>
      <c r="B4368" s="154"/>
      <c r="C4368" s="158"/>
      <c r="D4368" s="158"/>
    </row>
    <row r="4369" spans="1:4" s="133" customFormat="1" ht="20.25" x14ac:dyDescent="0.2">
      <c r="A4369" s="182"/>
      <c r="B4369" s="154"/>
      <c r="C4369" s="158"/>
      <c r="D4369" s="158"/>
    </row>
    <row r="4370" spans="1:4" s="133" customFormat="1" ht="20.25" x14ac:dyDescent="0.2">
      <c r="A4370" s="159" t="s">
        <v>497</v>
      </c>
      <c r="B4370" s="168"/>
      <c r="C4370" s="158"/>
      <c r="D4370" s="158"/>
    </row>
    <row r="4371" spans="1:4" s="133" customFormat="1" ht="20.25" x14ac:dyDescent="0.2">
      <c r="A4371" s="159" t="s">
        <v>634</v>
      </c>
      <c r="B4371" s="168"/>
      <c r="C4371" s="158"/>
      <c r="D4371" s="158"/>
    </row>
    <row r="4372" spans="1:4" s="133" customFormat="1" ht="20.25" x14ac:dyDescent="0.2">
      <c r="A4372" s="159" t="s">
        <v>398</v>
      </c>
      <c r="B4372" s="168"/>
      <c r="C4372" s="158"/>
      <c r="D4372" s="158"/>
    </row>
    <row r="4373" spans="1:4" s="133" customFormat="1" ht="20.25" x14ac:dyDescent="0.2">
      <c r="A4373" s="159" t="s">
        <v>293</v>
      </c>
      <c r="B4373" s="168"/>
      <c r="C4373" s="158"/>
      <c r="D4373" s="158"/>
    </row>
    <row r="4374" spans="1:4" s="133" customFormat="1" ht="20.25" x14ac:dyDescent="0.2">
      <c r="A4374" s="159"/>
      <c r="B4374" s="161"/>
      <c r="C4374" s="158"/>
      <c r="D4374" s="158"/>
    </row>
    <row r="4375" spans="1:4" s="177" customFormat="1" ht="20.25" x14ac:dyDescent="0.2">
      <c r="A4375" s="175">
        <v>410000</v>
      </c>
      <c r="B4375" s="163" t="s">
        <v>44</v>
      </c>
      <c r="C4375" s="176">
        <f t="shared" ref="C4375" si="901">C4376+C4381</f>
        <v>507100</v>
      </c>
      <c r="D4375" s="176">
        <f>D4376+D4381</f>
        <v>0</v>
      </c>
    </row>
    <row r="4376" spans="1:4" s="133" customFormat="1" ht="20.25" x14ac:dyDescent="0.2">
      <c r="A4376" s="175">
        <v>411000</v>
      </c>
      <c r="B4376" s="163" t="s">
        <v>45</v>
      </c>
      <c r="C4376" s="158">
        <f t="shared" ref="C4376" si="902">SUM(C4377:C4380)</f>
        <v>423800</v>
      </c>
      <c r="D4376" s="158">
        <f>SUM(D4377:D4380)</f>
        <v>0</v>
      </c>
    </row>
    <row r="4377" spans="1:4" s="136" customFormat="1" ht="20.25" x14ac:dyDescent="0.2">
      <c r="A4377" s="159">
        <v>411100</v>
      </c>
      <c r="B4377" s="160" t="s">
        <v>46</v>
      </c>
      <c r="C4377" s="152">
        <v>400000</v>
      </c>
      <c r="D4377" s="167">
        <v>0</v>
      </c>
    </row>
    <row r="4378" spans="1:4" s="136" customFormat="1" ht="20.25" x14ac:dyDescent="0.2">
      <c r="A4378" s="159">
        <v>411200</v>
      </c>
      <c r="B4378" s="160" t="s">
        <v>47</v>
      </c>
      <c r="C4378" s="152">
        <v>13500</v>
      </c>
      <c r="D4378" s="167">
        <v>0</v>
      </c>
    </row>
    <row r="4379" spans="1:4" s="136" customFormat="1" ht="40.5" x14ac:dyDescent="0.2">
      <c r="A4379" s="159">
        <v>411300</v>
      </c>
      <c r="B4379" s="160" t="s">
        <v>48</v>
      </c>
      <c r="C4379" s="152">
        <v>4500</v>
      </c>
      <c r="D4379" s="167">
        <v>0</v>
      </c>
    </row>
    <row r="4380" spans="1:4" s="136" customFormat="1" ht="20.25" x14ac:dyDescent="0.2">
      <c r="A4380" s="159">
        <v>411400</v>
      </c>
      <c r="B4380" s="160" t="s">
        <v>49</v>
      </c>
      <c r="C4380" s="152">
        <v>5800</v>
      </c>
      <c r="D4380" s="167">
        <v>0</v>
      </c>
    </row>
    <row r="4381" spans="1:4" s="133" customFormat="1" ht="20.25" x14ac:dyDescent="0.2">
      <c r="A4381" s="175">
        <v>412000</v>
      </c>
      <c r="B4381" s="168" t="s">
        <v>50</v>
      </c>
      <c r="C4381" s="158">
        <f>SUM(C4382:C4393)</f>
        <v>83300</v>
      </c>
      <c r="D4381" s="158">
        <f>SUM(D4382:D4393)</f>
        <v>0</v>
      </c>
    </row>
    <row r="4382" spans="1:4" s="136" customFormat="1" ht="20.25" x14ac:dyDescent="0.2">
      <c r="A4382" s="159">
        <v>412100</v>
      </c>
      <c r="B4382" s="160" t="s">
        <v>51</v>
      </c>
      <c r="C4382" s="152">
        <v>38000</v>
      </c>
      <c r="D4382" s="167">
        <v>0</v>
      </c>
    </row>
    <row r="4383" spans="1:4" s="136" customFormat="1" ht="20.25" x14ac:dyDescent="0.2">
      <c r="A4383" s="159">
        <v>412200</v>
      </c>
      <c r="B4383" s="160" t="s">
        <v>52</v>
      </c>
      <c r="C4383" s="152">
        <v>13000</v>
      </c>
      <c r="D4383" s="167">
        <v>0</v>
      </c>
    </row>
    <row r="4384" spans="1:4" s="136" customFormat="1" ht="20.25" x14ac:dyDescent="0.2">
      <c r="A4384" s="159">
        <v>412300</v>
      </c>
      <c r="B4384" s="160" t="s">
        <v>53</v>
      </c>
      <c r="C4384" s="152">
        <v>3000</v>
      </c>
      <c r="D4384" s="167">
        <v>0</v>
      </c>
    </row>
    <row r="4385" spans="1:4" s="136" customFormat="1" ht="20.25" x14ac:dyDescent="0.2">
      <c r="A4385" s="159">
        <v>412400</v>
      </c>
      <c r="B4385" s="160" t="s">
        <v>55</v>
      </c>
      <c r="C4385" s="152">
        <v>13000</v>
      </c>
      <c r="D4385" s="167">
        <v>0</v>
      </c>
    </row>
    <row r="4386" spans="1:4" s="136" customFormat="1" ht="20.25" x14ac:dyDescent="0.2">
      <c r="A4386" s="159">
        <v>412500</v>
      </c>
      <c r="B4386" s="160" t="s">
        <v>57</v>
      </c>
      <c r="C4386" s="152">
        <v>1900</v>
      </c>
      <c r="D4386" s="167">
        <v>0</v>
      </c>
    </row>
    <row r="4387" spans="1:4" s="136" customFormat="1" ht="20.25" x14ac:dyDescent="0.2">
      <c r="A4387" s="159">
        <v>412600</v>
      </c>
      <c r="B4387" s="160" t="s">
        <v>58</v>
      </c>
      <c r="C4387" s="152">
        <v>5000</v>
      </c>
      <c r="D4387" s="167">
        <v>0</v>
      </c>
    </row>
    <row r="4388" spans="1:4" s="136" customFormat="1" ht="20.25" x14ac:dyDescent="0.2">
      <c r="A4388" s="159">
        <v>412700</v>
      </c>
      <c r="B4388" s="160" t="s">
        <v>60</v>
      </c>
      <c r="C4388" s="152">
        <v>7000</v>
      </c>
      <c r="D4388" s="167">
        <v>0</v>
      </c>
    </row>
    <row r="4389" spans="1:4" s="136" customFormat="1" ht="20.25" x14ac:dyDescent="0.2">
      <c r="A4389" s="159">
        <v>412900</v>
      </c>
      <c r="B4389" s="169" t="s">
        <v>74</v>
      </c>
      <c r="C4389" s="152">
        <v>1200</v>
      </c>
      <c r="D4389" s="167">
        <v>0</v>
      </c>
    </row>
    <row r="4390" spans="1:4" s="136" customFormat="1" ht="20.25" x14ac:dyDescent="0.2">
      <c r="A4390" s="159">
        <v>412900</v>
      </c>
      <c r="B4390" s="169" t="s">
        <v>75</v>
      </c>
      <c r="C4390" s="152">
        <v>0</v>
      </c>
      <c r="D4390" s="167">
        <v>0</v>
      </c>
    </row>
    <row r="4391" spans="1:4" s="136" customFormat="1" ht="20.25" x14ac:dyDescent="0.2">
      <c r="A4391" s="159">
        <v>412900</v>
      </c>
      <c r="B4391" s="169" t="s">
        <v>77</v>
      </c>
      <c r="C4391" s="152">
        <v>300</v>
      </c>
      <c r="D4391" s="167">
        <v>0</v>
      </c>
    </row>
    <row r="4392" spans="1:4" s="136" customFormat="1" ht="20.25" x14ac:dyDescent="0.2">
      <c r="A4392" s="159">
        <v>412900</v>
      </c>
      <c r="B4392" s="169" t="s">
        <v>78</v>
      </c>
      <c r="C4392" s="152">
        <v>900</v>
      </c>
      <c r="D4392" s="167">
        <v>0</v>
      </c>
    </row>
    <row r="4393" spans="1:4" s="136" customFormat="1" ht="20.25" x14ac:dyDescent="0.2">
      <c r="A4393" s="159">
        <v>412900</v>
      </c>
      <c r="B4393" s="169" t="s">
        <v>720</v>
      </c>
      <c r="C4393" s="152">
        <v>0</v>
      </c>
      <c r="D4393" s="167">
        <v>0</v>
      </c>
    </row>
    <row r="4394" spans="1:4" s="133" customFormat="1" ht="20.25" x14ac:dyDescent="0.2">
      <c r="A4394" s="175">
        <v>510000</v>
      </c>
      <c r="B4394" s="168" t="s">
        <v>243</v>
      </c>
      <c r="C4394" s="158">
        <f t="shared" ref="C4394" si="903">C4395+C4399+C4397</f>
        <v>9000</v>
      </c>
      <c r="D4394" s="158">
        <f>D4395+D4399+D4397</f>
        <v>0</v>
      </c>
    </row>
    <row r="4395" spans="1:4" s="133" customFormat="1" ht="20.25" x14ac:dyDescent="0.2">
      <c r="A4395" s="175">
        <v>511000</v>
      </c>
      <c r="B4395" s="168" t="s">
        <v>244</v>
      </c>
      <c r="C4395" s="158">
        <f t="shared" ref="C4395" si="904">SUM(C4396:C4396)</f>
        <v>4000</v>
      </c>
      <c r="D4395" s="158">
        <f t="shared" ref="D4395" si="905">SUM(D4396:D4396)</f>
        <v>0</v>
      </c>
    </row>
    <row r="4396" spans="1:4" s="136" customFormat="1" ht="20.25" x14ac:dyDescent="0.2">
      <c r="A4396" s="159">
        <v>511300</v>
      </c>
      <c r="B4396" s="160" t="s">
        <v>247</v>
      </c>
      <c r="C4396" s="152">
        <v>4000</v>
      </c>
      <c r="D4396" s="167">
        <v>0</v>
      </c>
    </row>
    <row r="4397" spans="1:4" s="133" customFormat="1" ht="20.25" x14ac:dyDescent="0.2">
      <c r="A4397" s="175">
        <v>513000</v>
      </c>
      <c r="B4397" s="168" t="s">
        <v>251</v>
      </c>
      <c r="C4397" s="158">
        <f t="shared" ref="C4397" si="906">C4398</f>
        <v>5000</v>
      </c>
      <c r="D4397" s="158">
        <f t="shared" ref="D4397" si="907">D4398</f>
        <v>0</v>
      </c>
    </row>
    <row r="4398" spans="1:4" s="136" customFormat="1" ht="20.25" x14ac:dyDescent="0.2">
      <c r="A4398" s="159">
        <v>513700</v>
      </c>
      <c r="B4398" s="160" t="s">
        <v>254</v>
      </c>
      <c r="C4398" s="152">
        <v>5000</v>
      </c>
      <c r="D4398" s="167">
        <v>0</v>
      </c>
    </row>
    <row r="4399" spans="1:4" s="133" customFormat="1" ht="20.25" x14ac:dyDescent="0.2">
      <c r="A4399" s="175">
        <v>516000</v>
      </c>
      <c r="B4399" s="168" t="s">
        <v>256</v>
      </c>
      <c r="C4399" s="158">
        <f t="shared" ref="C4399" si="908">C4400</f>
        <v>0</v>
      </c>
      <c r="D4399" s="158">
        <f t="shared" ref="D4399" si="909">D4400</f>
        <v>0</v>
      </c>
    </row>
    <row r="4400" spans="1:4" s="136" customFormat="1" ht="20.25" x14ac:dyDescent="0.2">
      <c r="A4400" s="159">
        <v>516100</v>
      </c>
      <c r="B4400" s="160" t="s">
        <v>256</v>
      </c>
      <c r="C4400" s="152">
        <v>0</v>
      </c>
      <c r="D4400" s="167">
        <v>0</v>
      </c>
    </row>
    <row r="4401" spans="1:4" s="133" customFormat="1" ht="20.25" x14ac:dyDescent="0.2">
      <c r="A4401" s="175">
        <v>630000</v>
      </c>
      <c r="B4401" s="168" t="s">
        <v>277</v>
      </c>
      <c r="C4401" s="158">
        <f>0+C4402</f>
        <v>2000</v>
      </c>
      <c r="D4401" s="158">
        <f>0+D4402</f>
        <v>0</v>
      </c>
    </row>
    <row r="4402" spans="1:4" s="133" customFormat="1" ht="20.25" x14ac:dyDescent="0.2">
      <c r="A4402" s="175">
        <v>638000</v>
      </c>
      <c r="B4402" s="168" t="s">
        <v>284</v>
      </c>
      <c r="C4402" s="158">
        <f t="shared" ref="C4402" si="910">C4403</f>
        <v>2000</v>
      </c>
      <c r="D4402" s="158">
        <f t="shared" ref="D4402" si="911">D4403</f>
        <v>0</v>
      </c>
    </row>
    <row r="4403" spans="1:4" s="136" customFormat="1" ht="20.25" x14ac:dyDescent="0.2">
      <c r="A4403" s="159">
        <v>638100</v>
      </c>
      <c r="B4403" s="160" t="s">
        <v>285</v>
      </c>
      <c r="C4403" s="152">
        <v>2000</v>
      </c>
      <c r="D4403" s="167">
        <v>0</v>
      </c>
    </row>
    <row r="4404" spans="1:4" s="200" customFormat="1" ht="20.25" x14ac:dyDescent="0.2">
      <c r="A4404" s="186"/>
      <c r="B4404" s="187" t="s">
        <v>294</v>
      </c>
      <c r="C4404" s="188">
        <f>C4375+C4394+C4401</f>
        <v>518100</v>
      </c>
      <c r="D4404" s="188">
        <f>D4375+D4394+D4401</f>
        <v>0</v>
      </c>
    </row>
    <row r="4405" spans="1:4" s="133" customFormat="1" ht="20.25" x14ac:dyDescent="0.2">
      <c r="A4405" s="182"/>
      <c r="B4405" s="154"/>
      <c r="C4405" s="158"/>
      <c r="D4405" s="158"/>
    </row>
    <row r="4406" spans="1:4" s="133" customFormat="1" ht="20.25" x14ac:dyDescent="0.2">
      <c r="A4406" s="182"/>
      <c r="B4406" s="154"/>
      <c r="C4406" s="158"/>
      <c r="D4406" s="158"/>
    </row>
    <row r="4407" spans="1:4" s="136" customFormat="1" ht="20.25" x14ac:dyDescent="0.2">
      <c r="A4407" s="159" t="s">
        <v>507</v>
      </c>
      <c r="B4407" s="168"/>
      <c r="C4407" s="152"/>
      <c r="D4407" s="152"/>
    </row>
    <row r="4408" spans="1:4" s="136" customFormat="1" ht="20.25" x14ac:dyDescent="0.2">
      <c r="A4408" s="159" t="s">
        <v>508</v>
      </c>
      <c r="B4408" s="168"/>
      <c r="C4408" s="152"/>
      <c r="D4408" s="152"/>
    </row>
    <row r="4409" spans="1:4" s="136" customFormat="1" ht="20.25" x14ac:dyDescent="0.2">
      <c r="A4409" s="159" t="s">
        <v>415</v>
      </c>
      <c r="B4409" s="168"/>
      <c r="C4409" s="152"/>
      <c r="D4409" s="152"/>
    </row>
    <row r="4410" spans="1:4" s="136" customFormat="1" ht="20.25" x14ac:dyDescent="0.2">
      <c r="A4410" s="159" t="s">
        <v>365</v>
      </c>
      <c r="B4410" s="168"/>
      <c r="C4410" s="152"/>
      <c r="D4410" s="152"/>
    </row>
    <row r="4411" spans="1:4" s="136" customFormat="1" ht="20.25" x14ac:dyDescent="0.2">
      <c r="A4411" s="159"/>
      <c r="B4411" s="161"/>
      <c r="C4411" s="158"/>
      <c r="D4411" s="158"/>
    </row>
    <row r="4412" spans="1:4" s="136" customFormat="1" ht="20.25" x14ac:dyDescent="0.2">
      <c r="A4412" s="175">
        <v>410000</v>
      </c>
      <c r="B4412" s="163" t="s">
        <v>44</v>
      </c>
      <c r="C4412" s="176">
        <f>C4413+C4418+C4435+C4433</f>
        <v>5499500</v>
      </c>
      <c r="D4412" s="176">
        <f>D4413+D4418+D4435+D4433</f>
        <v>0</v>
      </c>
    </row>
    <row r="4413" spans="1:4" s="136" customFormat="1" ht="20.25" x14ac:dyDescent="0.2">
      <c r="A4413" s="175">
        <v>411000</v>
      </c>
      <c r="B4413" s="163" t="s">
        <v>45</v>
      </c>
      <c r="C4413" s="176">
        <f t="shared" ref="C4413" si="912">SUM(C4414:C4417)</f>
        <v>3000000</v>
      </c>
      <c r="D4413" s="176">
        <f>SUM(D4414:D4417)</f>
        <v>0</v>
      </c>
    </row>
    <row r="4414" spans="1:4" s="136" customFormat="1" ht="20.25" x14ac:dyDescent="0.2">
      <c r="A4414" s="159">
        <v>411100</v>
      </c>
      <c r="B4414" s="160" t="s">
        <v>46</v>
      </c>
      <c r="C4414" s="152">
        <v>2740000</v>
      </c>
      <c r="D4414" s="167">
        <v>0</v>
      </c>
    </row>
    <row r="4415" spans="1:4" s="136" customFormat="1" ht="20.25" x14ac:dyDescent="0.2">
      <c r="A4415" s="159">
        <v>411200</v>
      </c>
      <c r="B4415" s="160" t="s">
        <v>47</v>
      </c>
      <c r="C4415" s="152">
        <v>125000</v>
      </c>
      <c r="D4415" s="167">
        <v>0</v>
      </c>
    </row>
    <row r="4416" spans="1:4" s="136" customFormat="1" ht="40.5" x14ac:dyDescent="0.2">
      <c r="A4416" s="159">
        <v>411300</v>
      </c>
      <c r="B4416" s="160" t="s">
        <v>48</v>
      </c>
      <c r="C4416" s="152">
        <v>100000</v>
      </c>
      <c r="D4416" s="167">
        <v>0</v>
      </c>
    </row>
    <row r="4417" spans="1:4" s="136" customFormat="1" ht="20.25" x14ac:dyDescent="0.2">
      <c r="A4417" s="159">
        <v>411400</v>
      </c>
      <c r="B4417" s="160" t="s">
        <v>49</v>
      </c>
      <c r="C4417" s="152">
        <v>35000</v>
      </c>
      <c r="D4417" s="167">
        <v>0</v>
      </c>
    </row>
    <row r="4418" spans="1:4" s="136" customFormat="1" ht="20.25" x14ac:dyDescent="0.2">
      <c r="A4418" s="175">
        <v>412000</v>
      </c>
      <c r="B4418" s="168" t="s">
        <v>50</v>
      </c>
      <c r="C4418" s="176">
        <f t="shared" ref="C4418" si="913">SUM(C4419:C4432)</f>
        <v>324500</v>
      </c>
      <c r="D4418" s="176">
        <f t="shared" ref="D4418" si="914">SUM(D4419:D4432)</f>
        <v>0</v>
      </c>
    </row>
    <row r="4419" spans="1:4" s="136" customFormat="1" ht="20.25" x14ac:dyDescent="0.2">
      <c r="A4419" s="159">
        <v>412200</v>
      </c>
      <c r="B4419" s="160" t="s">
        <v>52</v>
      </c>
      <c r="C4419" s="152">
        <v>31000</v>
      </c>
      <c r="D4419" s="167">
        <v>0</v>
      </c>
    </row>
    <row r="4420" spans="1:4" s="136" customFormat="1" ht="20.25" x14ac:dyDescent="0.2">
      <c r="A4420" s="159">
        <v>412300</v>
      </c>
      <c r="B4420" s="160" t="s">
        <v>53</v>
      </c>
      <c r="C4420" s="152">
        <v>13000</v>
      </c>
      <c r="D4420" s="167">
        <v>0</v>
      </c>
    </row>
    <row r="4421" spans="1:4" s="136" customFormat="1" ht="20.25" x14ac:dyDescent="0.2">
      <c r="A4421" s="159">
        <v>412500</v>
      </c>
      <c r="B4421" s="160" t="s">
        <v>57</v>
      </c>
      <c r="C4421" s="152">
        <v>15000</v>
      </c>
      <c r="D4421" s="167">
        <v>0</v>
      </c>
    </row>
    <row r="4422" spans="1:4" s="136" customFormat="1" ht="20.25" x14ac:dyDescent="0.2">
      <c r="A4422" s="159">
        <v>412600</v>
      </c>
      <c r="B4422" s="160" t="s">
        <v>58</v>
      </c>
      <c r="C4422" s="152">
        <v>55000</v>
      </c>
      <c r="D4422" s="167">
        <v>0</v>
      </c>
    </row>
    <row r="4423" spans="1:4" s="136" customFormat="1" ht="20.25" x14ac:dyDescent="0.2">
      <c r="A4423" s="159">
        <v>412700</v>
      </c>
      <c r="B4423" s="160" t="s">
        <v>60</v>
      </c>
      <c r="C4423" s="152">
        <v>50000</v>
      </c>
      <c r="D4423" s="167">
        <v>0</v>
      </c>
    </row>
    <row r="4424" spans="1:4" s="136" customFormat="1" ht="20.25" x14ac:dyDescent="0.2">
      <c r="A4424" s="159">
        <v>412900</v>
      </c>
      <c r="B4424" s="169" t="s">
        <v>74</v>
      </c>
      <c r="C4424" s="152">
        <v>499.99999999999994</v>
      </c>
      <c r="D4424" s="167">
        <v>0</v>
      </c>
    </row>
    <row r="4425" spans="1:4" s="136" customFormat="1" ht="20.25" x14ac:dyDescent="0.2">
      <c r="A4425" s="159">
        <v>412900</v>
      </c>
      <c r="B4425" s="169" t="s">
        <v>75</v>
      </c>
      <c r="C4425" s="152">
        <v>6000</v>
      </c>
      <c r="D4425" s="167">
        <v>0</v>
      </c>
    </row>
    <row r="4426" spans="1:4" s="136" customFormat="1" ht="20.25" x14ac:dyDescent="0.2">
      <c r="A4426" s="159">
        <v>412900</v>
      </c>
      <c r="B4426" s="169" t="s">
        <v>76</v>
      </c>
      <c r="C4426" s="152">
        <v>3999.9999999999995</v>
      </c>
      <c r="D4426" s="167">
        <v>0</v>
      </c>
    </row>
    <row r="4427" spans="1:4" s="136" customFormat="1" ht="20.25" x14ac:dyDescent="0.2">
      <c r="A4427" s="159">
        <v>412900</v>
      </c>
      <c r="B4427" s="169" t="s">
        <v>77</v>
      </c>
      <c r="C4427" s="152">
        <v>3999.9999999999995</v>
      </c>
      <c r="D4427" s="167">
        <v>0</v>
      </c>
    </row>
    <row r="4428" spans="1:4" s="136" customFormat="1" ht="20.25" x14ac:dyDescent="0.2">
      <c r="A4428" s="159">
        <v>412900</v>
      </c>
      <c r="B4428" s="169" t="s">
        <v>78</v>
      </c>
      <c r="C4428" s="152">
        <v>6000</v>
      </c>
      <c r="D4428" s="167">
        <v>0</v>
      </c>
    </row>
    <row r="4429" spans="1:4" s="136" customFormat="1" ht="20.25" x14ac:dyDescent="0.2">
      <c r="A4429" s="159">
        <v>412900</v>
      </c>
      <c r="B4429" s="160" t="s">
        <v>80</v>
      </c>
      <c r="C4429" s="152">
        <v>0</v>
      </c>
      <c r="D4429" s="167">
        <v>0</v>
      </c>
    </row>
    <row r="4430" spans="1:4" s="136" customFormat="1" ht="20.25" x14ac:dyDescent="0.2">
      <c r="A4430" s="159">
        <v>412900</v>
      </c>
      <c r="B4430" s="160" t="s">
        <v>94</v>
      </c>
      <c r="C4430" s="152">
        <v>99999.999999999985</v>
      </c>
      <c r="D4430" s="167">
        <v>0</v>
      </c>
    </row>
    <row r="4431" spans="1:4" s="136" customFormat="1" ht="20.25" x14ac:dyDescent="0.2">
      <c r="A4431" s="159">
        <v>412900</v>
      </c>
      <c r="B4431" s="160" t="s">
        <v>95</v>
      </c>
      <c r="C4431" s="152">
        <v>20000</v>
      </c>
      <c r="D4431" s="167">
        <v>0</v>
      </c>
    </row>
    <row r="4432" spans="1:4" s="136" customFormat="1" ht="20.25" x14ac:dyDescent="0.2">
      <c r="A4432" s="159">
        <v>412900</v>
      </c>
      <c r="B4432" s="160" t="s">
        <v>96</v>
      </c>
      <c r="C4432" s="152">
        <v>20000</v>
      </c>
      <c r="D4432" s="167">
        <v>0</v>
      </c>
    </row>
    <row r="4433" spans="1:4" s="177" customFormat="1" ht="20.25" x14ac:dyDescent="0.2">
      <c r="A4433" s="175">
        <v>414000</v>
      </c>
      <c r="B4433" s="168" t="s">
        <v>107</v>
      </c>
      <c r="C4433" s="176">
        <f>SUM(C4434:C4434)</f>
        <v>1450000</v>
      </c>
      <c r="D4433" s="176">
        <f>SUM(D4434:D4434)</f>
        <v>0</v>
      </c>
    </row>
    <row r="4434" spans="1:4" s="136" customFormat="1" ht="20.25" x14ac:dyDescent="0.2">
      <c r="A4434" s="159">
        <v>414100</v>
      </c>
      <c r="B4434" s="160" t="s">
        <v>690</v>
      </c>
      <c r="C4434" s="152">
        <v>1450000</v>
      </c>
      <c r="D4434" s="167">
        <v>0</v>
      </c>
    </row>
    <row r="4435" spans="1:4" s="136" customFormat="1" ht="20.25" x14ac:dyDescent="0.2">
      <c r="A4435" s="175">
        <v>415000</v>
      </c>
      <c r="B4435" s="168" t="s">
        <v>119</v>
      </c>
      <c r="C4435" s="176">
        <f>SUM(C4436:C4437)</f>
        <v>725000</v>
      </c>
      <c r="D4435" s="176">
        <f>SUM(D4436:D4437)</f>
        <v>0</v>
      </c>
    </row>
    <row r="4436" spans="1:4" s="136" customFormat="1" ht="20.25" x14ac:dyDescent="0.2">
      <c r="A4436" s="159">
        <v>415200</v>
      </c>
      <c r="B4436" s="160" t="s">
        <v>696</v>
      </c>
      <c r="C4436" s="152">
        <v>700000</v>
      </c>
      <c r="D4436" s="167">
        <v>0</v>
      </c>
    </row>
    <row r="4437" spans="1:4" s="136" customFormat="1" ht="20.25" x14ac:dyDescent="0.2">
      <c r="A4437" s="159">
        <v>415200</v>
      </c>
      <c r="B4437" s="160" t="s">
        <v>147</v>
      </c>
      <c r="C4437" s="152">
        <v>25000</v>
      </c>
      <c r="D4437" s="167">
        <v>0</v>
      </c>
    </row>
    <row r="4438" spans="1:4" s="136" customFormat="1" ht="20.25" x14ac:dyDescent="0.2">
      <c r="A4438" s="175">
        <v>480000</v>
      </c>
      <c r="B4438" s="168" t="s">
        <v>200</v>
      </c>
      <c r="C4438" s="176">
        <f t="shared" ref="C4438" si="915">C4441+C4439</f>
        <v>900000</v>
      </c>
      <c r="D4438" s="176">
        <f>D4441+D4439</f>
        <v>0</v>
      </c>
    </row>
    <row r="4439" spans="1:4" s="177" customFormat="1" ht="20.25" x14ac:dyDescent="0.2">
      <c r="A4439" s="175">
        <v>487000</v>
      </c>
      <c r="B4439" s="168" t="s">
        <v>25</v>
      </c>
      <c r="C4439" s="176">
        <f t="shared" ref="C4439" si="916">C4440</f>
        <v>0</v>
      </c>
      <c r="D4439" s="176">
        <f t="shared" ref="D4439" si="917">D4440</f>
        <v>0</v>
      </c>
    </row>
    <row r="4440" spans="1:4" s="136" customFormat="1" ht="20.25" x14ac:dyDescent="0.2">
      <c r="A4440" s="179">
        <v>487300</v>
      </c>
      <c r="B4440" s="160" t="s">
        <v>215</v>
      </c>
      <c r="C4440" s="152">
        <v>0</v>
      </c>
      <c r="D4440" s="167">
        <v>0</v>
      </c>
    </row>
    <row r="4441" spans="1:4" s="136" customFormat="1" ht="20.25" x14ac:dyDescent="0.2">
      <c r="A4441" s="175">
        <v>488000</v>
      </c>
      <c r="B4441" s="168" t="s">
        <v>31</v>
      </c>
      <c r="C4441" s="176">
        <f>SUM(C4442:C4443)</f>
        <v>900000</v>
      </c>
      <c r="D4441" s="176">
        <f>SUM(D4442:D4443)</f>
        <v>0</v>
      </c>
    </row>
    <row r="4442" spans="1:4" s="136" customFormat="1" ht="20.25" x14ac:dyDescent="0.2">
      <c r="A4442" s="159">
        <v>488100</v>
      </c>
      <c r="B4442" s="160" t="s">
        <v>627</v>
      </c>
      <c r="C4442" s="152">
        <v>250000</v>
      </c>
      <c r="D4442" s="167">
        <v>0</v>
      </c>
    </row>
    <row r="4443" spans="1:4" s="136" customFormat="1" ht="20.25" x14ac:dyDescent="0.2">
      <c r="A4443" s="159">
        <v>488100</v>
      </c>
      <c r="B4443" s="160" t="s">
        <v>236</v>
      </c>
      <c r="C4443" s="152">
        <v>650000</v>
      </c>
      <c r="D4443" s="167">
        <v>0</v>
      </c>
    </row>
    <row r="4444" spans="1:4" s="136" customFormat="1" ht="20.25" x14ac:dyDescent="0.2">
      <c r="A4444" s="175">
        <v>510000</v>
      </c>
      <c r="B4444" s="168" t="s">
        <v>243</v>
      </c>
      <c r="C4444" s="176">
        <f>C4445+C4447</f>
        <v>10000</v>
      </c>
      <c r="D4444" s="176">
        <f>D4445+D4447</f>
        <v>0</v>
      </c>
    </row>
    <row r="4445" spans="1:4" s="136" customFormat="1" ht="20.25" x14ac:dyDescent="0.2">
      <c r="A4445" s="175">
        <v>511000</v>
      </c>
      <c r="B4445" s="168" t="s">
        <v>244</v>
      </c>
      <c r="C4445" s="176">
        <f>SUM(C4446:C4446)</f>
        <v>5000</v>
      </c>
      <c r="D4445" s="176">
        <f>SUM(D4446:D4446)</f>
        <v>0</v>
      </c>
    </row>
    <row r="4446" spans="1:4" s="136" customFormat="1" ht="20.25" x14ac:dyDescent="0.2">
      <c r="A4446" s="159">
        <v>511300</v>
      </c>
      <c r="B4446" s="160" t="s">
        <v>247</v>
      </c>
      <c r="C4446" s="152">
        <v>5000</v>
      </c>
      <c r="D4446" s="167">
        <v>0</v>
      </c>
    </row>
    <row r="4447" spans="1:4" s="136" customFormat="1" ht="20.25" x14ac:dyDescent="0.2">
      <c r="A4447" s="175">
        <v>516000</v>
      </c>
      <c r="B4447" s="168" t="s">
        <v>256</v>
      </c>
      <c r="C4447" s="176">
        <f t="shared" ref="C4447" si="918">SUM(C4448)</f>
        <v>5000</v>
      </c>
      <c r="D4447" s="176">
        <f t="shared" ref="D4447" si="919">SUM(D4448)</f>
        <v>0</v>
      </c>
    </row>
    <row r="4448" spans="1:4" s="136" customFormat="1" ht="20.25" x14ac:dyDescent="0.2">
      <c r="A4448" s="159">
        <v>516100</v>
      </c>
      <c r="B4448" s="160" t="s">
        <v>256</v>
      </c>
      <c r="C4448" s="152">
        <v>5000</v>
      </c>
      <c r="D4448" s="167">
        <v>0</v>
      </c>
    </row>
    <row r="4449" spans="1:4" s="177" customFormat="1" ht="20.25" x14ac:dyDescent="0.2">
      <c r="A4449" s="175">
        <v>610000</v>
      </c>
      <c r="B4449" s="168" t="s">
        <v>261</v>
      </c>
      <c r="C4449" s="176">
        <f t="shared" ref="C4449:C4450" si="920">C4450</f>
        <v>0</v>
      </c>
      <c r="D4449" s="176">
        <f t="shared" ref="D4449:D4450" si="921">D4450</f>
        <v>0</v>
      </c>
    </row>
    <row r="4450" spans="1:4" s="177" customFormat="1" ht="20.25" x14ac:dyDescent="0.2">
      <c r="A4450" s="175">
        <v>611000</v>
      </c>
      <c r="B4450" s="168" t="s">
        <v>262</v>
      </c>
      <c r="C4450" s="176">
        <f t="shared" si="920"/>
        <v>0</v>
      </c>
      <c r="D4450" s="176">
        <f t="shared" si="921"/>
        <v>0</v>
      </c>
    </row>
    <row r="4451" spans="1:4" s="136" customFormat="1" ht="20.25" x14ac:dyDescent="0.2">
      <c r="A4451" s="159">
        <v>611200</v>
      </c>
      <c r="B4451" s="160" t="s">
        <v>263</v>
      </c>
      <c r="C4451" s="152">
        <v>0</v>
      </c>
      <c r="D4451" s="167">
        <v>0</v>
      </c>
    </row>
    <row r="4452" spans="1:4" s="177" customFormat="1" ht="20.25" x14ac:dyDescent="0.2">
      <c r="A4452" s="175">
        <v>630000</v>
      </c>
      <c r="B4452" s="168" t="s">
        <v>277</v>
      </c>
      <c r="C4452" s="176">
        <f>C4453+C4455</f>
        <v>60000</v>
      </c>
      <c r="D4452" s="176">
        <f>D4453+D4455</f>
        <v>0</v>
      </c>
    </row>
    <row r="4453" spans="1:4" s="177" customFormat="1" ht="20.25" x14ac:dyDescent="0.2">
      <c r="A4453" s="175">
        <v>631000</v>
      </c>
      <c r="B4453" s="168" t="s">
        <v>278</v>
      </c>
      <c r="C4453" s="176">
        <f>SUM(C4454:C4454)</f>
        <v>0</v>
      </c>
      <c r="D4453" s="176">
        <f>SUM(D4454:D4454)</f>
        <v>0</v>
      </c>
    </row>
    <row r="4454" spans="1:4" s="136" customFormat="1" ht="20.25" x14ac:dyDescent="0.2">
      <c r="A4454" s="159">
        <v>631900</v>
      </c>
      <c r="B4454" s="160" t="s">
        <v>275</v>
      </c>
      <c r="C4454" s="152">
        <v>0</v>
      </c>
      <c r="D4454" s="167">
        <v>0</v>
      </c>
    </row>
    <row r="4455" spans="1:4" s="177" customFormat="1" ht="20.25" x14ac:dyDescent="0.2">
      <c r="A4455" s="175">
        <v>638000</v>
      </c>
      <c r="B4455" s="168" t="s">
        <v>284</v>
      </c>
      <c r="C4455" s="176">
        <f t="shared" ref="C4455" si="922">C4456</f>
        <v>60000</v>
      </c>
      <c r="D4455" s="176">
        <f t="shared" ref="D4455" si="923">D4456</f>
        <v>0</v>
      </c>
    </row>
    <row r="4456" spans="1:4" s="136" customFormat="1" ht="20.25" x14ac:dyDescent="0.2">
      <c r="A4456" s="159">
        <v>638100</v>
      </c>
      <c r="B4456" s="160" t="s">
        <v>285</v>
      </c>
      <c r="C4456" s="152">
        <v>60000</v>
      </c>
      <c r="D4456" s="167">
        <v>0</v>
      </c>
    </row>
    <row r="4457" spans="1:4" s="136" customFormat="1" ht="20.25" x14ac:dyDescent="0.2">
      <c r="A4457" s="181"/>
      <c r="B4457" s="172" t="s">
        <v>294</v>
      </c>
      <c r="C4457" s="178">
        <f>C4412+C4438+C4444+C4452+C4449</f>
        <v>6469500</v>
      </c>
      <c r="D4457" s="178">
        <f>D4412+D4438+D4444+D4452+D4449</f>
        <v>0</v>
      </c>
    </row>
    <row r="4458" spans="1:4" s="136" customFormat="1" ht="20.25" x14ac:dyDescent="0.2">
      <c r="A4458" s="159"/>
      <c r="B4458" s="160"/>
      <c r="C4458" s="152"/>
      <c r="D4458" s="152"/>
    </row>
    <row r="4459" spans="1:4" s="136" customFormat="1" ht="20.25" x14ac:dyDescent="0.2">
      <c r="A4459" s="157"/>
      <c r="B4459" s="154"/>
      <c r="C4459" s="152"/>
      <c r="D4459" s="152"/>
    </row>
    <row r="4460" spans="1:4" s="136" customFormat="1" ht="20.25" x14ac:dyDescent="0.2">
      <c r="A4460" s="159" t="s">
        <v>509</v>
      </c>
      <c r="B4460" s="168"/>
      <c r="C4460" s="152"/>
      <c r="D4460" s="152"/>
    </row>
    <row r="4461" spans="1:4" s="136" customFormat="1" ht="20.25" x14ac:dyDescent="0.2">
      <c r="A4461" s="159" t="s">
        <v>510</v>
      </c>
      <c r="B4461" s="168"/>
      <c r="C4461" s="152"/>
      <c r="D4461" s="152"/>
    </row>
    <row r="4462" spans="1:4" s="136" customFormat="1" ht="20.25" x14ac:dyDescent="0.2">
      <c r="A4462" s="159" t="s">
        <v>417</v>
      </c>
      <c r="B4462" s="168"/>
      <c r="C4462" s="152"/>
      <c r="D4462" s="152"/>
    </row>
    <row r="4463" spans="1:4" s="136" customFormat="1" ht="20.25" x14ac:dyDescent="0.2">
      <c r="A4463" s="159" t="s">
        <v>293</v>
      </c>
      <c r="B4463" s="168"/>
      <c r="C4463" s="152"/>
      <c r="D4463" s="152"/>
    </row>
    <row r="4464" spans="1:4" s="136" customFormat="1" ht="20.25" x14ac:dyDescent="0.2">
      <c r="A4464" s="159"/>
      <c r="B4464" s="161"/>
      <c r="C4464" s="158"/>
      <c r="D4464" s="158"/>
    </row>
    <row r="4465" spans="1:4" s="136" customFormat="1" ht="20.25" x14ac:dyDescent="0.2">
      <c r="A4465" s="175">
        <v>410000</v>
      </c>
      <c r="B4465" s="163" t="s">
        <v>44</v>
      </c>
      <c r="C4465" s="176">
        <f>C4466+C4471+0+0+0</f>
        <v>2850000</v>
      </c>
      <c r="D4465" s="176">
        <f>D4466+D4471+0+0+0</f>
        <v>0</v>
      </c>
    </row>
    <row r="4466" spans="1:4" s="136" customFormat="1" ht="20.25" x14ac:dyDescent="0.2">
      <c r="A4466" s="175">
        <v>411000</v>
      </c>
      <c r="B4466" s="163" t="s">
        <v>45</v>
      </c>
      <c r="C4466" s="176">
        <f t="shared" ref="C4466" si="924">SUM(C4467:C4470)</f>
        <v>2498400</v>
      </c>
      <c r="D4466" s="176">
        <f>SUM(D4467:D4470)</f>
        <v>0</v>
      </c>
    </row>
    <row r="4467" spans="1:4" s="136" customFormat="1" ht="20.25" x14ac:dyDescent="0.2">
      <c r="A4467" s="159">
        <v>411100</v>
      </c>
      <c r="B4467" s="160" t="s">
        <v>46</v>
      </c>
      <c r="C4467" s="152">
        <f>2400000+3000</f>
        <v>2403000</v>
      </c>
      <c r="D4467" s="167">
        <v>0</v>
      </c>
    </row>
    <row r="4468" spans="1:4" s="136" customFormat="1" ht="20.25" x14ac:dyDescent="0.2">
      <c r="A4468" s="159">
        <v>411200</v>
      </c>
      <c r="B4468" s="160" t="s">
        <v>47</v>
      </c>
      <c r="C4468" s="152">
        <v>54400</v>
      </c>
      <c r="D4468" s="167">
        <v>0</v>
      </c>
    </row>
    <row r="4469" spans="1:4" s="136" customFormat="1" ht="40.5" x14ac:dyDescent="0.2">
      <c r="A4469" s="159">
        <v>411300</v>
      </c>
      <c r="B4469" s="160" t="s">
        <v>48</v>
      </c>
      <c r="C4469" s="152">
        <v>20000</v>
      </c>
      <c r="D4469" s="167">
        <v>0</v>
      </c>
    </row>
    <row r="4470" spans="1:4" s="136" customFormat="1" ht="20.25" x14ac:dyDescent="0.2">
      <c r="A4470" s="159">
        <v>411400</v>
      </c>
      <c r="B4470" s="160" t="s">
        <v>49</v>
      </c>
      <c r="C4470" s="152">
        <v>21000</v>
      </c>
      <c r="D4470" s="167">
        <v>0</v>
      </c>
    </row>
    <row r="4471" spans="1:4" s="136" customFormat="1" ht="20.25" x14ac:dyDescent="0.2">
      <c r="A4471" s="175">
        <v>412000</v>
      </c>
      <c r="B4471" s="168" t="s">
        <v>50</v>
      </c>
      <c r="C4471" s="176">
        <f>SUM(C4472:C4482)</f>
        <v>351600</v>
      </c>
      <c r="D4471" s="176">
        <f>SUM(D4472:D4482)</f>
        <v>0</v>
      </c>
    </row>
    <row r="4472" spans="1:4" s="136" customFormat="1" ht="20.25" x14ac:dyDescent="0.2">
      <c r="A4472" s="179">
        <v>412100</v>
      </c>
      <c r="B4472" s="160" t="s">
        <v>51</v>
      </c>
      <c r="C4472" s="152">
        <v>2200</v>
      </c>
      <c r="D4472" s="167">
        <v>0</v>
      </c>
    </row>
    <row r="4473" spans="1:4" s="136" customFormat="1" ht="20.25" x14ac:dyDescent="0.2">
      <c r="A4473" s="159">
        <v>412200</v>
      </c>
      <c r="B4473" s="160" t="s">
        <v>52</v>
      </c>
      <c r="C4473" s="152">
        <v>44000</v>
      </c>
      <c r="D4473" s="167">
        <v>0</v>
      </c>
    </row>
    <row r="4474" spans="1:4" s="136" customFormat="1" ht="20.25" x14ac:dyDescent="0.2">
      <c r="A4474" s="159">
        <v>412300</v>
      </c>
      <c r="B4474" s="160" t="s">
        <v>53</v>
      </c>
      <c r="C4474" s="152">
        <v>16000</v>
      </c>
      <c r="D4474" s="167">
        <v>0</v>
      </c>
    </row>
    <row r="4475" spans="1:4" s="136" customFormat="1" ht="20.25" x14ac:dyDescent="0.2">
      <c r="A4475" s="159">
        <v>412500</v>
      </c>
      <c r="B4475" s="160" t="s">
        <v>57</v>
      </c>
      <c r="C4475" s="152">
        <v>15000</v>
      </c>
      <c r="D4475" s="167">
        <v>0</v>
      </c>
    </row>
    <row r="4476" spans="1:4" s="136" customFormat="1" ht="20.25" x14ac:dyDescent="0.2">
      <c r="A4476" s="159">
        <v>412600</v>
      </c>
      <c r="B4476" s="160" t="s">
        <v>58</v>
      </c>
      <c r="C4476" s="152">
        <v>42000</v>
      </c>
      <c r="D4476" s="167">
        <v>0</v>
      </c>
    </row>
    <row r="4477" spans="1:4" s="136" customFormat="1" ht="20.25" x14ac:dyDescent="0.2">
      <c r="A4477" s="159">
        <v>412700</v>
      </c>
      <c r="B4477" s="160" t="s">
        <v>60</v>
      </c>
      <c r="C4477" s="152">
        <v>20000</v>
      </c>
      <c r="D4477" s="167">
        <v>0</v>
      </c>
    </row>
    <row r="4478" spans="1:4" s="136" customFormat="1" ht="20.25" x14ac:dyDescent="0.2">
      <c r="A4478" s="159">
        <v>412900</v>
      </c>
      <c r="B4478" s="169" t="s">
        <v>74</v>
      </c>
      <c r="C4478" s="152">
        <v>400</v>
      </c>
      <c r="D4478" s="167">
        <v>0</v>
      </c>
    </row>
    <row r="4479" spans="1:4" s="136" customFormat="1" ht="20.25" x14ac:dyDescent="0.2">
      <c r="A4479" s="159">
        <v>412900</v>
      </c>
      <c r="B4479" s="169" t="s">
        <v>75</v>
      </c>
      <c r="C4479" s="152">
        <v>200000</v>
      </c>
      <c r="D4479" s="167">
        <v>0</v>
      </c>
    </row>
    <row r="4480" spans="1:4" s="136" customFormat="1" ht="20.25" x14ac:dyDescent="0.2">
      <c r="A4480" s="159">
        <v>412900</v>
      </c>
      <c r="B4480" s="169" t="s">
        <v>76</v>
      </c>
      <c r="C4480" s="152">
        <v>3999.9999999999995</v>
      </c>
      <c r="D4480" s="167">
        <v>0</v>
      </c>
    </row>
    <row r="4481" spans="1:4" s="136" customFormat="1" ht="20.25" x14ac:dyDescent="0.2">
      <c r="A4481" s="159">
        <v>412900</v>
      </c>
      <c r="B4481" s="169" t="s">
        <v>77</v>
      </c>
      <c r="C4481" s="152">
        <v>3000</v>
      </c>
      <c r="D4481" s="167">
        <v>0</v>
      </c>
    </row>
    <row r="4482" spans="1:4" s="136" customFormat="1" ht="20.25" x14ac:dyDescent="0.2">
      <c r="A4482" s="159">
        <v>412900</v>
      </c>
      <c r="B4482" s="169" t="s">
        <v>78</v>
      </c>
      <c r="C4482" s="152">
        <v>5000</v>
      </c>
      <c r="D4482" s="167">
        <v>0</v>
      </c>
    </row>
    <row r="4483" spans="1:4" s="136" customFormat="1" ht="20.25" x14ac:dyDescent="0.2">
      <c r="A4483" s="175">
        <v>480000</v>
      </c>
      <c r="B4483" s="168" t="s">
        <v>200</v>
      </c>
      <c r="C4483" s="176">
        <f>C4484+0</f>
        <v>2682200</v>
      </c>
      <c r="D4483" s="176">
        <f>D4484+0</f>
        <v>0</v>
      </c>
    </row>
    <row r="4484" spans="1:4" s="136" customFormat="1" ht="20.25" x14ac:dyDescent="0.2">
      <c r="A4484" s="175">
        <v>488000</v>
      </c>
      <c r="B4484" s="168" t="s">
        <v>31</v>
      </c>
      <c r="C4484" s="176">
        <f t="shared" ref="C4484" si="925">SUM(C4485:C4487)</f>
        <v>2682200</v>
      </c>
      <c r="D4484" s="176">
        <f>SUM(D4485:D4487)</f>
        <v>0</v>
      </c>
    </row>
    <row r="4485" spans="1:4" s="166" customFormat="1" ht="40.5" x14ac:dyDescent="0.2">
      <c r="A4485" s="159">
        <v>488100</v>
      </c>
      <c r="B4485" s="166" t="s">
        <v>234</v>
      </c>
      <c r="C4485" s="152">
        <v>152200</v>
      </c>
      <c r="D4485" s="167">
        <v>0</v>
      </c>
    </row>
    <row r="4486" spans="1:4" s="166" customFormat="1" ht="20.25" x14ac:dyDescent="0.2">
      <c r="A4486" s="159">
        <v>488100</v>
      </c>
      <c r="B4486" s="166" t="s">
        <v>237</v>
      </c>
      <c r="C4486" s="152">
        <v>2300000</v>
      </c>
      <c r="D4486" s="167">
        <v>0</v>
      </c>
    </row>
    <row r="4487" spans="1:4" s="166" customFormat="1" ht="20.25" x14ac:dyDescent="0.2">
      <c r="A4487" s="159">
        <v>488100</v>
      </c>
      <c r="B4487" s="166" t="s">
        <v>697</v>
      </c>
      <c r="C4487" s="152">
        <v>230000</v>
      </c>
      <c r="D4487" s="167">
        <v>0</v>
      </c>
    </row>
    <row r="4488" spans="1:4" s="136" customFormat="1" ht="20.25" x14ac:dyDescent="0.2">
      <c r="A4488" s="175">
        <v>510000</v>
      </c>
      <c r="B4488" s="168" t="s">
        <v>243</v>
      </c>
      <c r="C4488" s="176">
        <f>C4489+C4491</f>
        <v>10500</v>
      </c>
      <c r="D4488" s="176">
        <f>D4489+D4491</f>
        <v>0</v>
      </c>
    </row>
    <row r="4489" spans="1:4" s="136" customFormat="1" ht="20.25" x14ac:dyDescent="0.2">
      <c r="A4489" s="175">
        <v>511000</v>
      </c>
      <c r="B4489" s="168" t="s">
        <v>244</v>
      </c>
      <c r="C4489" s="176">
        <f>SUM(C4490:C4490)</f>
        <v>5000</v>
      </c>
      <c r="D4489" s="176">
        <f>SUM(D4490:D4490)</f>
        <v>0</v>
      </c>
    </row>
    <row r="4490" spans="1:4" s="136" customFormat="1" ht="20.25" x14ac:dyDescent="0.2">
      <c r="A4490" s="159">
        <v>511300</v>
      </c>
      <c r="B4490" s="160" t="s">
        <v>247</v>
      </c>
      <c r="C4490" s="152">
        <v>5000</v>
      </c>
      <c r="D4490" s="167">
        <v>0</v>
      </c>
    </row>
    <row r="4491" spans="1:4" s="177" customFormat="1" ht="20.25" x14ac:dyDescent="0.2">
      <c r="A4491" s="175">
        <v>516000</v>
      </c>
      <c r="B4491" s="168" t="s">
        <v>256</v>
      </c>
      <c r="C4491" s="176">
        <f t="shared" ref="C4491" si="926">C4492</f>
        <v>5500</v>
      </c>
      <c r="D4491" s="176">
        <f t="shared" ref="D4491" si="927">D4492</f>
        <v>0</v>
      </c>
    </row>
    <row r="4492" spans="1:4" s="136" customFormat="1" ht="20.25" x14ac:dyDescent="0.2">
      <c r="A4492" s="159">
        <v>516100</v>
      </c>
      <c r="B4492" s="160" t="s">
        <v>256</v>
      </c>
      <c r="C4492" s="152">
        <v>5500</v>
      </c>
      <c r="D4492" s="167">
        <v>0</v>
      </c>
    </row>
    <row r="4493" spans="1:4" s="177" customFormat="1" ht="20.25" x14ac:dyDescent="0.2">
      <c r="A4493" s="175">
        <v>630000</v>
      </c>
      <c r="B4493" s="168" t="s">
        <v>277</v>
      </c>
      <c r="C4493" s="176">
        <f>C4496+C4494</f>
        <v>25500</v>
      </c>
      <c r="D4493" s="176">
        <f>D4496+D4494</f>
        <v>0</v>
      </c>
    </row>
    <row r="4494" spans="1:4" s="177" customFormat="1" ht="20.25" x14ac:dyDescent="0.2">
      <c r="A4494" s="175">
        <v>631000</v>
      </c>
      <c r="B4494" s="168" t="s">
        <v>278</v>
      </c>
      <c r="C4494" s="176">
        <f>0+C4495+0</f>
        <v>5500</v>
      </c>
      <c r="D4494" s="176">
        <f>0+D4495+0</f>
        <v>0</v>
      </c>
    </row>
    <row r="4495" spans="1:4" s="136" customFormat="1" ht="20.25" x14ac:dyDescent="0.2">
      <c r="A4495" s="179">
        <v>631300</v>
      </c>
      <c r="B4495" s="160" t="s">
        <v>622</v>
      </c>
      <c r="C4495" s="152">
        <v>5500</v>
      </c>
      <c r="D4495" s="167">
        <v>0</v>
      </c>
    </row>
    <row r="4496" spans="1:4" s="177" customFormat="1" ht="20.25" x14ac:dyDescent="0.2">
      <c r="A4496" s="175">
        <v>638000</v>
      </c>
      <c r="B4496" s="168" t="s">
        <v>284</v>
      </c>
      <c r="C4496" s="176">
        <f t="shared" ref="C4496" si="928">C4497</f>
        <v>20000</v>
      </c>
      <c r="D4496" s="176">
        <f t="shared" ref="D4496" si="929">D4497</f>
        <v>0</v>
      </c>
    </row>
    <row r="4497" spans="1:4" s="136" customFormat="1" ht="20.25" x14ac:dyDescent="0.2">
      <c r="A4497" s="159">
        <v>638100</v>
      </c>
      <c r="B4497" s="160" t="s">
        <v>285</v>
      </c>
      <c r="C4497" s="152">
        <v>20000</v>
      </c>
      <c r="D4497" s="167">
        <v>0</v>
      </c>
    </row>
    <row r="4498" spans="1:4" s="136" customFormat="1" ht="20.25" x14ac:dyDescent="0.2">
      <c r="A4498" s="181"/>
      <c r="B4498" s="172" t="s">
        <v>294</v>
      </c>
      <c r="C4498" s="178">
        <f>C4465+C4483+C4488+C4493+0</f>
        <v>5568200</v>
      </c>
      <c r="D4498" s="178">
        <f>D4465+D4483+D4488+D4493+0</f>
        <v>0</v>
      </c>
    </row>
    <row r="4499" spans="1:4" s="136" customFormat="1" ht="20.25" x14ac:dyDescent="0.2">
      <c r="A4499" s="182"/>
      <c r="B4499" s="154"/>
      <c r="C4499" s="158"/>
      <c r="D4499" s="158"/>
    </row>
    <row r="4500" spans="1:4" s="136" customFormat="1" ht="20.25" x14ac:dyDescent="0.2">
      <c r="A4500" s="157"/>
      <c r="B4500" s="154"/>
      <c r="C4500" s="152"/>
      <c r="D4500" s="152"/>
    </row>
    <row r="4501" spans="1:4" s="136" customFormat="1" ht="20.25" x14ac:dyDescent="0.2">
      <c r="A4501" s="159" t="s">
        <v>511</v>
      </c>
      <c r="B4501" s="168"/>
      <c r="C4501" s="152"/>
      <c r="D4501" s="152"/>
    </row>
    <row r="4502" spans="1:4" s="136" customFormat="1" ht="20.25" x14ac:dyDescent="0.2">
      <c r="A4502" s="159" t="s">
        <v>510</v>
      </c>
      <c r="B4502" s="168"/>
      <c r="C4502" s="152"/>
      <c r="D4502" s="152"/>
    </row>
    <row r="4503" spans="1:4" s="136" customFormat="1" ht="20.25" x14ac:dyDescent="0.2">
      <c r="A4503" s="159" t="s">
        <v>419</v>
      </c>
      <c r="B4503" s="168"/>
      <c r="C4503" s="152"/>
      <c r="D4503" s="152"/>
    </row>
    <row r="4504" spans="1:4" s="136" customFormat="1" ht="20.25" x14ac:dyDescent="0.2">
      <c r="A4504" s="159" t="s">
        <v>293</v>
      </c>
      <c r="B4504" s="168"/>
      <c r="C4504" s="152"/>
      <c r="D4504" s="152"/>
    </row>
    <row r="4505" spans="1:4" s="136" customFormat="1" ht="20.25" x14ac:dyDescent="0.2">
      <c r="A4505" s="159"/>
      <c r="B4505" s="161"/>
      <c r="C4505" s="158"/>
      <c r="D4505" s="158"/>
    </row>
    <row r="4506" spans="1:4" s="136" customFormat="1" ht="20.25" x14ac:dyDescent="0.2">
      <c r="A4506" s="175">
        <v>410000</v>
      </c>
      <c r="B4506" s="163" t="s">
        <v>44</v>
      </c>
      <c r="C4506" s="176">
        <f>C4507+C4512+0</f>
        <v>1278500</v>
      </c>
      <c r="D4506" s="176">
        <f>D4507+D4512+0</f>
        <v>0</v>
      </c>
    </row>
    <row r="4507" spans="1:4" s="136" customFormat="1" ht="20.25" x14ac:dyDescent="0.2">
      <c r="A4507" s="175">
        <v>411000</v>
      </c>
      <c r="B4507" s="163" t="s">
        <v>45</v>
      </c>
      <c r="C4507" s="176">
        <f t="shared" ref="C4507" si="930">SUM(C4508:C4511)</f>
        <v>1160800</v>
      </c>
      <c r="D4507" s="176">
        <f>SUM(D4508:D4511)</f>
        <v>0</v>
      </c>
    </row>
    <row r="4508" spans="1:4" s="136" customFormat="1" ht="20.25" x14ac:dyDescent="0.2">
      <c r="A4508" s="159">
        <v>411100</v>
      </c>
      <c r="B4508" s="160" t="s">
        <v>46</v>
      </c>
      <c r="C4508" s="152">
        <v>1100000</v>
      </c>
      <c r="D4508" s="167">
        <v>0</v>
      </c>
    </row>
    <row r="4509" spans="1:4" s="136" customFormat="1" ht="20.25" x14ac:dyDescent="0.2">
      <c r="A4509" s="159">
        <v>411200</v>
      </c>
      <c r="B4509" s="160" t="s">
        <v>47</v>
      </c>
      <c r="C4509" s="152">
        <v>35000</v>
      </c>
      <c r="D4509" s="167">
        <v>0</v>
      </c>
    </row>
    <row r="4510" spans="1:4" s="136" customFormat="1" ht="40.5" x14ac:dyDescent="0.2">
      <c r="A4510" s="159">
        <v>411300</v>
      </c>
      <c r="B4510" s="160" t="s">
        <v>48</v>
      </c>
      <c r="C4510" s="152">
        <v>20000</v>
      </c>
      <c r="D4510" s="167">
        <v>0</v>
      </c>
    </row>
    <row r="4511" spans="1:4" s="136" customFormat="1" ht="20.25" x14ac:dyDescent="0.2">
      <c r="A4511" s="159">
        <v>411400</v>
      </c>
      <c r="B4511" s="160" t="s">
        <v>49</v>
      </c>
      <c r="C4511" s="152">
        <v>5800</v>
      </c>
      <c r="D4511" s="167">
        <v>0</v>
      </c>
    </row>
    <row r="4512" spans="1:4" s="136" customFormat="1" ht="20.25" x14ac:dyDescent="0.2">
      <c r="A4512" s="175">
        <v>412000</v>
      </c>
      <c r="B4512" s="168" t="s">
        <v>50</v>
      </c>
      <c r="C4512" s="176">
        <f>SUM(C4513:C4523)</f>
        <v>117700</v>
      </c>
      <c r="D4512" s="176">
        <f>SUM(D4513:D4523)</f>
        <v>0</v>
      </c>
    </row>
    <row r="4513" spans="1:4" s="136" customFormat="1" ht="20.25" x14ac:dyDescent="0.2">
      <c r="A4513" s="159">
        <v>412200</v>
      </c>
      <c r="B4513" s="160" t="s">
        <v>52</v>
      </c>
      <c r="C4513" s="152">
        <v>12700</v>
      </c>
      <c r="D4513" s="167">
        <v>0</v>
      </c>
    </row>
    <row r="4514" spans="1:4" s="136" customFormat="1" ht="20.25" x14ac:dyDescent="0.2">
      <c r="A4514" s="159">
        <v>412300</v>
      </c>
      <c r="B4514" s="160" t="s">
        <v>53</v>
      </c>
      <c r="C4514" s="152">
        <v>5500</v>
      </c>
      <c r="D4514" s="167">
        <v>0</v>
      </c>
    </row>
    <row r="4515" spans="1:4" s="136" customFormat="1" ht="20.25" x14ac:dyDescent="0.2">
      <c r="A4515" s="159">
        <v>412500</v>
      </c>
      <c r="B4515" s="160" t="s">
        <v>57</v>
      </c>
      <c r="C4515" s="152">
        <v>21000</v>
      </c>
      <c r="D4515" s="167">
        <v>0</v>
      </c>
    </row>
    <row r="4516" spans="1:4" s="136" customFormat="1" ht="20.25" x14ac:dyDescent="0.2">
      <c r="A4516" s="159">
        <v>412600</v>
      </c>
      <c r="B4516" s="160" t="s">
        <v>58</v>
      </c>
      <c r="C4516" s="152">
        <v>60000</v>
      </c>
      <c r="D4516" s="167">
        <v>0</v>
      </c>
    </row>
    <row r="4517" spans="1:4" s="136" customFormat="1" ht="20.25" x14ac:dyDescent="0.2">
      <c r="A4517" s="159">
        <v>412700</v>
      </c>
      <c r="B4517" s="160" t="s">
        <v>60</v>
      </c>
      <c r="C4517" s="152">
        <v>7500</v>
      </c>
      <c r="D4517" s="167">
        <v>0</v>
      </c>
    </row>
    <row r="4518" spans="1:4" s="136" customFormat="1" ht="20.25" x14ac:dyDescent="0.2">
      <c r="A4518" s="159">
        <v>412900</v>
      </c>
      <c r="B4518" s="169" t="s">
        <v>74</v>
      </c>
      <c r="C4518" s="152">
        <v>499.99999999999994</v>
      </c>
      <c r="D4518" s="167">
        <v>0</v>
      </c>
    </row>
    <row r="4519" spans="1:4" s="136" customFormat="1" ht="20.25" x14ac:dyDescent="0.2">
      <c r="A4519" s="159">
        <v>412900</v>
      </c>
      <c r="B4519" s="169" t="s">
        <v>75</v>
      </c>
      <c r="C4519" s="152">
        <v>5000</v>
      </c>
      <c r="D4519" s="167">
        <v>0</v>
      </c>
    </row>
    <row r="4520" spans="1:4" s="136" customFormat="1" ht="20.25" x14ac:dyDescent="0.2">
      <c r="A4520" s="159">
        <v>412900</v>
      </c>
      <c r="B4520" s="169" t="s">
        <v>76</v>
      </c>
      <c r="C4520" s="152">
        <v>500</v>
      </c>
      <c r="D4520" s="167">
        <v>0</v>
      </c>
    </row>
    <row r="4521" spans="1:4" s="136" customFormat="1" ht="20.25" x14ac:dyDescent="0.2">
      <c r="A4521" s="159">
        <v>412900</v>
      </c>
      <c r="B4521" s="169" t="s">
        <v>77</v>
      </c>
      <c r="C4521" s="152">
        <v>2500</v>
      </c>
      <c r="D4521" s="167">
        <v>0</v>
      </c>
    </row>
    <row r="4522" spans="1:4" s="136" customFormat="1" ht="20.25" x14ac:dyDescent="0.2">
      <c r="A4522" s="159">
        <v>412900</v>
      </c>
      <c r="B4522" s="169" t="s">
        <v>78</v>
      </c>
      <c r="C4522" s="152">
        <v>2500</v>
      </c>
      <c r="D4522" s="167">
        <v>0</v>
      </c>
    </row>
    <row r="4523" spans="1:4" s="136" customFormat="1" ht="20.25" x14ac:dyDescent="0.2">
      <c r="A4523" s="159">
        <v>412900</v>
      </c>
      <c r="B4523" s="169" t="s">
        <v>80</v>
      </c>
      <c r="C4523" s="152">
        <v>0</v>
      </c>
      <c r="D4523" s="167">
        <v>0</v>
      </c>
    </row>
    <row r="4524" spans="1:4" s="136" customFormat="1" ht="20.25" x14ac:dyDescent="0.2">
      <c r="A4524" s="175">
        <v>510000</v>
      </c>
      <c r="B4524" s="168" t="s">
        <v>243</v>
      </c>
      <c r="C4524" s="176">
        <f>C4525+C4527</f>
        <v>9000</v>
      </c>
      <c r="D4524" s="176">
        <f>D4525+D4527</f>
        <v>0</v>
      </c>
    </row>
    <row r="4525" spans="1:4" s="136" customFormat="1" ht="20.25" x14ac:dyDescent="0.2">
      <c r="A4525" s="175">
        <v>511000</v>
      </c>
      <c r="B4525" s="168" t="s">
        <v>244</v>
      </c>
      <c r="C4525" s="176">
        <f>SUM(C4526:C4526)</f>
        <v>5000</v>
      </c>
      <c r="D4525" s="176">
        <f>SUM(D4526:D4526)</f>
        <v>0</v>
      </c>
    </row>
    <row r="4526" spans="1:4" s="136" customFormat="1" ht="20.25" x14ac:dyDescent="0.2">
      <c r="A4526" s="159">
        <v>511300</v>
      </c>
      <c r="B4526" s="160" t="s">
        <v>247</v>
      </c>
      <c r="C4526" s="152">
        <v>5000</v>
      </c>
      <c r="D4526" s="167">
        <v>0</v>
      </c>
    </row>
    <row r="4527" spans="1:4" s="177" customFormat="1" ht="20.25" x14ac:dyDescent="0.2">
      <c r="A4527" s="175">
        <v>516000</v>
      </c>
      <c r="B4527" s="168" t="s">
        <v>256</v>
      </c>
      <c r="C4527" s="176">
        <f t="shared" ref="C4527" si="931">C4528</f>
        <v>4000</v>
      </c>
      <c r="D4527" s="176">
        <f t="shared" ref="D4527" si="932">D4528</f>
        <v>0</v>
      </c>
    </row>
    <row r="4528" spans="1:4" s="136" customFormat="1" ht="20.25" x14ac:dyDescent="0.2">
      <c r="A4528" s="159">
        <v>516100</v>
      </c>
      <c r="B4528" s="160" t="s">
        <v>256</v>
      </c>
      <c r="C4528" s="152">
        <v>4000</v>
      </c>
      <c r="D4528" s="167">
        <v>0</v>
      </c>
    </row>
    <row r="4529" spans="1:4" s="177" customFormat="1" ht="20.25" x14ac:dyDescent="0.2">
      <c r="A4529" s="175">
        <v>630000</v>
      </c>
      <c r="B4529" s="168" t="s">
        <v>277</v>
      </c>
      <c r="C4529" s="176">
        <f>0+C4530</f>
        <v>23400</v>
      </c>
      <c r="D4529" s="176">
        <f>0+D4530</f>
        <v>0</v>
      </c>
    </row>
    <row r="4530" spans="1:4" s="177" customFormat="1" ht="20.25" x14ac:dyDescent="0.2">
      <c r="A4530" s="175">
        <v>638000</v>
      </c>
      <c r="B4530" s="168" t="s">
        <v>284</v>
      </c>
      <c r="C4530" s="176">
        <f t="shared" ref="C4530" si="933">C4531</f>
        <v>23400</v>
      </c>
      <c r="D4530" s="176">
        <f t="shared" ref="D4530" si="934">D4531</f>
        <v>0</v>
      </c>
    </row>
    <row r="4531" spans="1:4" s="136" customFormat="1" ht="20.25" x14ac:dyDescent="0.2">
      <c r="A4531" s="159">
        <v>638100</v>
      </c>
      <c r="B4531" s="160" t="s">
        <v>285</v>
      </c>
      <c r="C4531" s="152">
        <v>23400</v>
      </c>
      <c r="D4531" s="167">
        <v>0</v>
      </c>
    </row>
    <row r="4532" spans="1:4" s="136" customFormat="1" ht="20.25" x14ac:dyDescent="0.2">
      <c r="A4532" s="181"/>
      <c r="B4532" s="172" t="s">
        <v>294</v>
      </c>
      <c r="C4532" s="178">
        <f>C4506+C4524+C4529</f>
        <v>1310900</v>
      </c>
      <c r="D4532" s="178">
        <f>D4506+D4524+D4529</f>
        <v>0</v>
      </c>
    </row>
    <row r="4533" spans="1:4" s="136" customFormat="1" ht="20.25" x14ac:dyDescent="0.2">
      <c r="A4533" s="182"/>
      <c r="B4533" s="154"/>
      <c r="C4533" s="158"/>
      <c r="D4533" s="158"/>
    </row>
    <row r="4534" spans="1:4" s="136" customFormat="1" ht="20.25" x14ac:dyDescent="0.2">
      <c r="A4534" s="157"/>
      <c r="B4534" s="154"/>
      <c r="C4534" s="152"/>
      <c r="D4534" s="152"/>
    </row>
    <row r="4535" spans="1:4" s="136" customFormat="1" ht="20.25" x14ac:dyDescent="0.2">
      <c r="A4535" s="159" t="s">
        <v>512</v>
      </c>
      <c r="B4535" s="168"/>
      <c r="C4535" s="152"/>
      <c r="D4535" s="152"/>
    </row>
    <row r="4536" spans="1:4" s="136" customFormat="1" ht="20.25" x14ac:dyDescent="0.2">
      <c r="A4536" s="159" t="s">
        <v>513</v>
      </c>
      <c r="B4536" s="168"/>
      <c r="C4536" s="152"/>
      <c r="D4536" s="152"/>
    </row>
    <row r="4537" spans="1:4" s="136" customFormat="1" ht="20.25" x14ac:dyDescent="0.2">
      <c r="A4537" s="159" t="s">
        <v>421</v>
      </c>
      <c r="B4537" s="168"/>
      <c r="C4537" s="152"/>
      <c r="D4537" s="152"/>
    </row>
    <row r="4538" spans="1:4" s="136" customFormat="1" ht="20.25" x14ac:dyDescent="0.2">
      <c r="A4538" s="159" t="s">
        <v>293</v>
      </c>
      <c r="B4538" s="168"/>
      <c r="C4538" s="152"/>
      <c r="D4538" s="152"/>
    </row>
    <row r="4539" spans="1:4" s="136" customFormat="1" ht="20.25" x14ac:dyDescent="0.2">
      <c r="A4539" s="159"/>
      <c r="B4539" s="161"/>
      <c r="C4539" s="158"/>
      <c r="D4539" s="158"/>
    </row>
    <row r="4540" spans="1:4" s="136" customFormat="1" ht="20.25" x14ac:dyDescent="0.2">
      <c r="A4540" s="175">
        <v>410000</v>
      </c>
      <c r="B4540" s="163" t="s">
        <v>44</v>
      </c>
      <c r="C4540" s="176">
        <f>C4541+C4546+C4564+C4569+C4583+C4561+C4559</f>
        <v>442897200</v>
      </c>
      <c r="D4540" s="176">
        <f>D4541+D4546+D4564+D4569+D4583+D4561+D4559</f>
        <v>0</v>
      </c>
    </row>
    <row r="4541" spans="1:4" s="136" customFormat="1" ht="20.25" x14ac:dyDescent="0.2">
      <c r="A4541" s="175">
        <v>411000</v>
      </c>
      <c r="B4541" s="163" t="s">
        <v>45</v>
      </c>
      <c r="C4541" s="176">
        <f t="shared" ref="C4541" si="935">SUM(C4542:C4545)</f>
        <v>3565000</v>
      </c>
      <c r="D4541" s="176">
        <f>SUM(D4542:D4545)</f>
        <v>0</v>
      </c>
    </row>
    <row r="4542" spans="1:4" s="136" customFormat="1" ht="20.25" x14ac:dyDescent="0.2">
      <c r="A4542" s="159">
        <v>411100</v>
      </c>
      <c r="B4542" s="160" t="s">
        <v>46</v>
      </c>
      <c r="C4542" s="152">
        <v>3200000</v>
      </c>
      <c r="D4542" s="167">
        <v>0</v>
      </c>
    </row>
    <row r="4543" spans="1:4" s="136" customFormat="1" ht="20.25" x14ac:dyDescent="0.2">
      <c r="A4543" s="159">
        <v>411200</v>
      </c>
      <c r="B4543" s="160" t="s">
        <v>47</v>
      </c>
      <c r="C4543" s="152">
        <v>155000</v>
      </c>
      <c r="D4543" s="167">
        <v>0</v>
      </c>
    </row>
    <row r="4544" spans="1:4" s="136" customFormat="1" ht="40.5" x14ac:dyDescent="0.2">
      <c r="A4544" s="159">
        <v>411300</v>
      </c>
      <c r="B4544" s="160" t="s">
        <v>48</v>
      </c>
      <c r="C4544" s="152">
        <v>150000</v>
      </c>
      <c r="D4544" s="167">
        <v>0</v>
      </c>
    </row>
    <row r="4545" spans="1:4" s="136" customFormat="1" ht="20.25" x14ac:dyDescent="0.2">
      <c r="A4545" s="159">
        <v>411400</v>
      </c>
      <c r="B4545" s="160" t="s">
        <v>49</v>
      </c>
      <c r="C4545" s="152">
        <v>60000</v>
      </c>
      <c r="D4545" s="167">
        <v>0</v>
      </c>
    </row>
    <row r="4546" spans="1:4" s="136" customFormat="1" ht="20.25" x14ac:dyDescent="0.2">
      <c r="A4546" s="175">
        <v>412000</v>
      </c>
      <c r="B4546" s="168" t="s">
        <v>50</v>
      </c>
      <c r="C4546" s="176">
        <f t="shared" ref="C4546" si="936">SUM(C4547:C4558)</f>
        <v>2838000</v>
      </c>
      <c r="D4546" s="176">
        <f>SUM(D4547:D4558)</f>
        <v>0</v>
      </c>
    </row>
    <row r="4547" spans="1:4" s="136" customFormat="1" ht="20.25" x14ac:dyDescent="0.2">
      <c r="A4547" s="159">
        <v>412100</v>
      </c>
      <c r="B4547" s="160" t="s">
        <v>51</v>
      </c>
      <c r="C4547" s="152">
        <v>15000</v>
      </c>
      <c r="D4547" s="167">
        <v>0</v>
      </c>
    </row>
    <row r="4548" spans="1:4" s="136" customFormat="1" ht="20.25" x14ac:dyDescent="0.2">
      <c r="A4548" s="159">
        <v>412200</v>
      </c>
      <c r="B4548" s="160" t="s">
        <v>52</v>
      </c>
      <c r="C4548" s="152">
        <v>95000</v>
      </c>
      <c r="D4548" s="167">
        <v>0</v>
      </c>
    </row>
    <row r="4549" spans="1:4" s="136" customFormat="1" ht="20.25" x14ac:dyDescent="0.2">
      <c r="A4549" s="159">
        <v>412300</v>
      </c>
      <c r="B4549" s="160" t="s">
        <v>53</v>
      </c>
      <c r="C4549" s="152">
        <v>45000</v>
      </c>
      <c r="D4549" s="167">
        <v>0</v>
      </c>
    </row>
    <row r="4550" spans="1:4" s="136" customFormat="1" ht="20.25" x14ac:dyDescent="0.2">
      <c r="A4550" s="159">
        <v>412500</v>
      </c>
      <c r="B4550" s="160" t="s">
        <v>57</v>
      </c>
      <c r="C4550" s="152">
        <v>37000</v>
      </c>
      <c r="D4550" s="167">
        <v>0</v>
      </c>
    </row>
    <row r="4551" spans="1:4" s="136" customFormat="1" ht="20.25" x14ac:dyDescent="0.2">
      <c r="A4551" s="159">
        <v>412600</v>
      </c>
      <c r="B4551" s="160" t="s">
        <v>58</v>
      </c>
      <c r="C4551" s="152">
        <v>130000</v>
      </c>
      <c r="D4551" s="167">
        <v>0</v>
      </c>
    </row>
    <row r="4552" spans="1:4" s="136" customFormat="1" ht="20.25" x14ac:dyDescent="0.2">
      <c r="A4552" s="159">
        <v>412700</v>
      </c>
      <c r="B4552" s="160" t="s">
        <v>60</v>
      </c>
      <c r="C4552" s="152">
        <v>1500000</v>
      </c>
      <c r="D4552" s="167">
        <v>0</v>
      </c>
    </row>
    <row r="4553" spans="1:4" s="136" customFormat="1" ht="20.25" x14ac:dyDescent="0.2">
      <c r="A4553" s="159">
        <v>412900</v>
      </c>
      <c r="B4553" s="169" t="s">
        <v>74</v>
      </c>
      <c r="C4553" s="152">
        <v>1000</v>
      </c>
      <c r="D4553" s="167">
        <v>0</v>
      </c>
    </row>
    <row r="4554" spans="1:4" s="136" customFormat="1" ht="20.25" x14ac:dyDescent="0.2">
      <c r="A4554" s="159">
        <v>412900</v>
      </c>
      <c r="B4554" s="169" t="s">
        <v>75</v>
      </c>
      <c r="C4554" s="152">
        <v>500000</v>
      </c>
      <c r="D4554" s="167">
        <v>0</v>
      </c>
    </row>
    <row r="4555" spans="1:4" s="136" customFormat="1" ht="20.25" x14ac:dyDescent="0.2">
      <c r="A4555" s="159">
        <v>412900</v>
      </c>
      <c r="B4555" s="169" t="s">
        <v>76</v>
      </c>
      <c r="C4555" s="152">
        <v>3999.9999999999995</v>
      </c>
      <c r="D4555" s="167">
        <v>0</v>
      </c>
    </row>
    <row r="4556" spans="1:4" s="136" customFormat="1" ht="20.25" x14ac:dyDescent="0.2">
      <c r="A4556" s="159">
        <v>412900</v>
      </c>
      <c r="B4556" s="169" t="s">
        <v>77</v>
      </c>
      <c r="C4556" s="152">
        <v>3000</v>
      </c>
      <c r="D4556" s="167">
        <v>0</v>
      </c>
    </row>
    <row r="4557" spans="1:4" s="136" customFormat="1" ht="20.25" x14ac:dyDescent="0.2">
      <c r="A4557" s="159">
        <v>412900</v>
      </c>
      <c r="B4557" s="160" t="s">
        <v>78</v>
      </c>
      <c r="C4557" s="152">
        <v>8000</v>
      </c>
      <c r="D4557" s="167">
        <v>0</v>
      </c>
    </row>
    <row r="4558" spans="1:4" s="136" customFormat="1" ht="20.25" x14ac:dyDescent="0.2">
      <c r="A4558" s="159">
        <v>412900</v>
      </c>
      <c r="B4558" s="160" t="s">
        <v>80</v>
      </c>
      <c r="C4558" s="152">
        <v>500000</v>
      </c>
      <c r="D4558" s="167">
        <v>0</v>
      </c>
    </row>
    <row r="4559" spans="1:4" s="177" customFormat="1" ht="20.25" x14ac:dyDescent="0.2">
      <c r="A4559" s="175">
        <v>413000</v>
      </c>
      <c r="B4559" s="168" t="s">
        <v>97</v>
      </c>
      <c r="C4559" s="176">
        <f t="shared" ref="C4559" si="937">C4560</f>
        <v>1999.9999999999998</v>
      </c>
      <c r="D4559" s="176">
        <f t="shared" ref="D4559" si="938">D4560</f>
        <v>0</v>
      </c>
    </row>
    <row r="4560" spans="1:4" s="136" customFormat="1" ht="20.25" x14ac:dyDescent="0.2">
      <c r="A4560" s="159">
        <v>413900</v>
      </c>
      <c r="B4560" s="191" t="s">
        <v>106</v>
      </c>
      <c r="C4560" s="152">
        <v>1999.9999999999998</v>
      </c>
      <c r="D4560" s="167">
        <v>0</v>
      </c>
    </row>
    <row r="4561" spans="1:4" s="177" customFormat="1" ht="20.25" x14ac:dyDescent="0.2">
      <c r="A4561" s="175">
        <v>414000</v>
      </c>
      <c r="B4561" s="168" t="s">
        <v>107</v>
      </c>
      <c r="C4561" s="176">
        <f>SUM(C4562:C4563)</f>
        <v>400000</v>
      </c>
      <c r="D4561" s="176">
        <f>SUM(D4562:D4563)</f>
        <v>0</v>
      </c>
    </row>
    <row r="4562" spans="1:4" s="136" customFormat="1" ht="20.25" x14ac:dyDescent="0.2">
      <c r="A4562" s="159">
        <v>414100</v>
      </c>
      <c r="B4562" s="160" t="s">
        <v>116</v>
      </c>
      <c r="C4562" s="152">
        <v>200000</v>
      </c>
      <c r="D4562" s="167">
        <v>0</v>
      </c>
    </row>
    <row r="4563" spans="1:4" s="136" customFormat="1" ht="20.25" x14ac:dyDescent="0.2">
      <c r="A4563" s="159">
        <v>414100</v>
      </c>
      <c r="B4563" s="160" t="s">
        <v>117</v>
      </c>
      <c r="C4563" s="152">
        <v>200000</v>
      </c>
      <c r="D4563" s="167">
        <v>0</v>
      </c>
    </row>
    <row r="4564" spans="1:4" s="136" customFormat="1" ht="20.25" x14ac:dyDescent="0.2">
      <c r="A4564" s="175">
        <v>415000</v>
      </c>
      <c r="B4564" s="162" t="s">
        <v>119</v>
      </c>
      <c r="C4564" s="176">
        <f>SUM(C4565:C4568)</f>
        <v>2646500</v>
      </c>
      <c r="D4564" s="176">
        <f>SUM(D4565:D4568)</f>
        <v>0</v>
      </c>
    </row>
    <row r="4565" spans="1:4" s="136" customFormat="1" ht="20.25" x14ac:dyDescent="0.2">
      <c r="A4565" s="159">
        <v>415200</v>
      </c>
      <c r="B4565" s="160" t="s">
        <v>149</v>
      </c>
      <c r="C4565" s="152">
        <v>500000</v>
      </c>
      <c r="D4565" s="167">
        <v>0</v>
      </c>
    </row>
    <row r="4566" spans="1:4" s="136" customFormat="1" ht="20.25" x14ac:dyDescent="0.2">
      <c r="A4566" s="159">
        <v>415200</v>
      </c>
      <c r="B4566" s="160" t="s">
        <v>123</v>
      </c>
      <c r="C4566" s="152">
        <v>750000</v>
      </c>
      <c r="D4566" s="167">
        <v>0</v>
      </c>
    </row>
    <row r="4567" spans="1:4" s="136" customFormat="1" ht="20.25" x14ac:dyDescent="0.2">
      <c r="A4567" s="159">
        <v>415200</v>
      </c>
      <c r="B4567" s="160" t="s">
        <v>346</v>
      </c>
      <c r="C4567" s="152">
        <v>850500</v>
      </c>
      <c r="D4567" s="167">
        <v>0</v>
      </c>
    </row>
    <row r="4568" spans="1:4" s="136" customFormat="1" ht="20.25" x14ac:dyDescent="0.2">
      <c r="A4568" s="159">
        <v>415200</v>
      </c>
      <c r="B4568" s="160" t="s">
        <v>141</v>
      </c>
      <c r="C4568" s="152">
        <v>546000</v>
      </c>
      <c r="D4568" s="167">
        <v>0</v>
      </c>
    </row>
    <row r="4569" spans="1:4" s="136" customFormat="1" ht="20.25" x14ac:dyDescent="0.2">
      <c r="A4569" s="175">
        <v>416000</v>
      </c>
      <c r="B4569" s="168" t="s">
        <v>167</v>
      </c>
      <c r="C4569" s="176">
        <f>SUM(C4570:C4582)</f>
        <v>433345700</v>
      </c>
      <c r="D4569" s="176">
        <f>SUM(D4570:D4582)</f>
        <v>0</v>
      </c>
    </row>
    <row r="4570" spans="1:4" s="136" customFormat="1" ht="20.25" x14ac:dyDescent="0.2">
      <c r="A4570" s="159">
        <v>416100</v>
      </c>
      <c r="B4570" s="160" t="s">
        <v>174</v>
      </c>
      <c r="C4570" s="167">
        <v>228455700</v>
      </c>
      <c r="D4570" s="167">
        <v>0</v>
      </c>
    </row>
    <row r="4571" spans="1:4" s="136" customFormat="1" ht="20.25" x14ac:dyDescent="0.2">
      <c r="A4571" s="159">
        <v>416100</v>
      </c>
      <c r="B4571" s="160" t="s">
        <v>619</v>
      </c>
      <c r="C4571" s="167">
        <v>2800000</v>
      </c>
      <c r="D4571" s="167">
        <v>0</v>
      </c>
    </row>
    <row r="4572" spans="1:4" s="136" customFormat="1" ht="20.25" x14ac:dyDescent="0.2">
      <c r="A4572" s="159">
        <v>416100</v>
      </c>
      <c r="B4572" s="160" t="s">
        <v>175</v>
      </c>
      <c r="C4572" s="167">
        <v>93950000</v>
      </c>
      <c r="D4572" s="167">
        <v>0</v>
      </c>
    </row>
    <row r="4573" spans="1:4" s="136" customFormat="1" ht="20.25" x14ac:dyDescent="0.2">
      <c r="A4573" s="159">
        <v>416100</v>
      </c>
      <c r="B4573" s="160" t="s">
        <v>176</v>
      </c>
      <c r="C4573" s="167">
        <v>96910000</v>
      </c>
      <c r="D4573" s="167">
        <v>0</v>
      </c>
    </row>
    <row r="4574" spans="1:4" s="136" customFormat="1" ht="20.25" x14ac:dyDescent="0.2">
      <c r="A4574" s="159">
        <v>416100</v>
      </c>
      <c r="B4574" s="160" t="s">
        <v>177</v>
      </c>
      <c r="C4574" s="167">
        <v>6800000</v>
      </c>
      <c r="D4574" s="167">
        <v>0</v>
      </c>
    </row>
    <row r="4575" spans="1:4" s="136" customFormat="1" ht="20.25" x14ac:dyDescent="0.2">
      <c r="A4575" s="159">
        <v>416100</v>
      </c>
      <c r="B4575" s="160" t="s">
        <v>178</v>
      </c>
      <c r="C4575" s="167">
        <v>2000000</v>
      </c>
      <c r="D4575" s="167">
        <v>0</v>
      </c>
    </row>
    <row r="4576" spans="1:4" s="136" customFormat="1" ht="20.25" x14ac:dyDescent="0.2">
      <c r="A4576" s="159">
        <v>416100</v>
      </c>
      <c r="B4576" s="160" t="s">
        <v>179</v>
      </c>
      <c r="C4576" s="167">
        <v>610000</v>
      </c>
      <c r="D4576" s="167">
        <v>0</v>
      </c>
    </row>
    <row r="4577" spans="1:4" s="136" customFormat="1" ht="20.25" x14ac:dyDescent="0.2">
      <c r="A4577" s="159">
        <v>416100</v>
      </c>
      <c r="B4577" s="160" t="s">
        <v>180</v>
      </c>
      <c r="C4577" s="152">
        <v>350000</v>
      </c>
      <c r="D4577" s="167">
        <v>0</v>
      </c>
    </row>
    <row r="4578" spans="1:4" s="136" customFormat="1" ht="20.25" x14ac:dyDescent="0.2">
      <c r="A4578" s="159">
        <v>416100</v>
      </c>
      <c r="B4578" s="160" t="s">
        <v>181</v>
      </c>
      <c r="C4578" s="152">
        <v>250000</v>
      </c>
      <c r="D4578" s="167">
        <v>0</v>
      </c>
    </row>
    <row r="4579" spans="1:4" s="136" customFormat="1" ht="20.25" x14ac:dyDescent="0.2">
      <c r="A4579" s="159">
        <v>416100</v>
      </c>
      <c r="B4579" s="160" t="s">
        <v>182</v>
      </c>
      <c r="C4579" s="152">
        <v>220000</v>
      </c>
      <c r="D4579" s="167">
        <v>0</v>
      </c>
    </row>
    <row r="4580" spans="1:4" s="136" customFormat="1" ht="20.25" x14ac:dyDescent="0.2">
      <c r="A4580" s="159">
        <v>416100</v>
      </c>
      <c r="B4580" s="160" t="s">
        <v>695</v>
      </c>
      <c r="C4580" s="152">
        <v>0</v>
      </c>
      <c r="D4580" s="167">
        <v>0</v>
      </c>
    </row>
    <row r="4581" spans="1:4" s="136" customFormat="1" ht="20.25" x14ac:dyDescent="0.2">
      <c r="A4581" s="159">
        <v>416100</v>
      </c>
      <c r="B4581" s="160" t="s">
        <v>183</v>
      </c>
      <c r="C4581" s="152">
        <v>500000</v>
      </c>
      <c r="D4581" s="167">
        <v>0</v>
      </c>
    </row>
    <row r="4582" spans="1:4" s="136" customFormat="1" ht="40.5" x14ac:dyDescent="0.2">
      <c r="A4582" s="159">
        <v>416300</v>
      </c>
      <c r="B4582" s="160" t="s">
        <v>192</v>
      </c>
      <c r="C4582" s="152">
        <v>500000</v>
      </c>
      <c r="D4582" s="167">
        <v>0</v>
      </c>
    </row>
    <row r="4583" spans="1:4" s="177" customFormat="1" ht="20.25" x14ac:dyDescent="0.2">
      <c r="A4583" s="175">
        <v>419000</v>
      </c>
      <c r="B4583" s="162" t="s">
        <v>199</v>
      </c>
      <c r="C4583" s="176">
        <f t="shared" ref="C4583" si="939">C4584</f>
        <v>100000</v>
      </c>
      <c r="D4583" s="176">
        <f t="shared" ref="D4583" si="940">D4584</f>
        <v>0</v>
      </c>
    </row>
    <row r="4584" spans="1:4" s="136" customFormat="1" ht="20.25" x14ac:dyDescent="0.2">
      <c r="A4584" s="159">
        <v>419100</v>
      </c>
      <c r="B4584" s="160" t="s">
        <v>199</v>
      </c>
      <c r="C4584" s="152">
        <v>100000</v>
      </c>
      <c r="D4584" s="167">
        <v>0</v>
      </c>
    </row>
    <row r="4585" spans="1:4" s="136" customFormat="1" ht="20.25" x14ac:dyDescent="0.2">
      <c r="A4585" s="175">
        <v>480000</v>
      </c>
      <c r="B4585" s="168" t="s">
        <v>200</v>
      </c>
      <c r="C4585" s="176">
        <f>C4586+C4592</f>
        <v>26100000</v>
      </c>
      <c r="D4585" s="176">
        <f>D4586+D4592</f>
        <v>0</v>
      </c>
    </row>
    <row r="4586" spans="1:4" s="136" customFormat="1" ht="20.25" x14ac:dyDescent="0.2">
      <c r="A4586" s="175">
        <v>487000</v>
      </c>
      <c r="B4586" s="168" t="s">
        <v>25</v>
      </c>
      <c r="C4586" s="176">
        <f>SUM(C4587:C4591)</f>
        <v>19550000</v>
      </c>
      <c r="D4586" s="176">
        <f>SUM(D4587:D4591)</f>
        <v>0</v>
      </c>
    </row>
    <row r="4587" spans="1:4" s="136" customFormat="1" ht="20.25" x14ac:dyDescent="0.2">
      <c r="A4587" s="179">
        <v>487300</v>
      </c>
      <c r="B4587" s="142" t="s">
        <v>215</v>
      </c>
      <c r="C4587" s="152">
        <v>0</v>
      </c>
      <c r="D4587" s="167">
        <v>0</v>
      </c>
    </row>
    <row r="4588" spans="1:4" s="136" customFormat="1" ht="40.5" x14ac:dyDescent="0.2">
      <c r="A4588" s="179">
        <v>487400</v>
      </c>
      <c r="B4588" s="160" t="s">
        <v>677</v>
      </c>
      <c r="C4588" s="152">
        <v>0</v>
      </c>
      <c r="D4588" s="167">
        <v>0</v>
      </c>
    </row>
    <row r="4589" spans="1:4" s="136" customFormat="1" ht="40.5" x14ac:dyDescent="0.2">
      <c r="A4589" s="179">
        <v>487400</v>
      </c>
      <c r="B4589" s="160" t="s">
        <v>678</v>
      </c>
      <c r="C4589" s="152">
        <v>5000000</v>
      </c>
      <c r="D4589" s="167">
        <v>0</v>
      </c>
    </row>
    <row r="4590" spans="1:4" s="136" customFormat="1" ht="20.25" x14ac:dyDescent="0.2">
      <c r="A4590" s="179">
        <v>487400</v>
      </c>
      <c r="B4590" s="160" t="s">
        <v>218</v>
      </c>
      <c r="C4590" s="152">
        <v>50000</v>
      </c>
      <c r="D4590" s="167">
        <v>0</v>
      </c>
    </row>
    <row r="4591" spans="1:4" s="136" customFormat="1" ht="40.5" x14ac:dyDescent="0.2">
      <c r="A4591" s="179">
        <v>487400</v>
      </c>
      <c r="B4591" s="160" t="s">
        <v>221</v>
      </c>
      <c r="C4591" s="152">
        <v>14500000</v>
      </c>
      <c r="D4591" s="167">
        <v>0</v>
      </c>
    </row>
    <row r="4592" spans="1:4" s="136" customFormat="1" ht="20.25" x14ac:dyDescent="0.2">
      <c r="A4592" s="175">
        <v>488000</v>
      </c>
      <c r="B4592" s="168" t="s">
        <v>31</v>
      </c>
      <c r="C4592" s="176">
        <f>SUM(C4593:C4596)</f>
        <v>6550000</v>
      </c>
      <c r="D4592" s="176">
        <f>SUM(D4593:D4596)</f>
        <v>0</v>
      </c>
    </row>
    <row r="4593" spans="1:4" s="136" customFormat="1" ht="20.25" x14ac:dyDescent="0.2">
      <c r="A4593" s="179">
        <v>488100</v>
      </c>
      <c r="B4593" s="160" t="s">
        <v>218</v>
      </c>
      <c r="C4593" s="152">
        <v>6000000</v>
      </c>
      <c r="D4593" s="167">
        <v>0</v>
      </c>
    </row>
    <row r="4594" spans="1:4" s="136" customFormat="1" ht="20.25" x14ac:dyDescent="0.2">
      <c r="A4594" s="159">
        <v>488100</v>
      </c>
      <c r="B4594" s="160" t="s">
        <v>238</v>
      </c>
      <c r="C4594" s="152">
        <v>150000</v>
      </c>
      <c r="D4594" s="167">
        <v>0</v>
      </c>
    </row>
    <row r="4595" spans="1:4" s="136" customFormat="1" ht="20.25" x14ac:dyDescent="0.2">
      <c r="A4595" s="159">
        <v>488100</v>
      </c>
      <c r="B4595" s="160" t="s">
        <v>239</v>
      </c>
      <c r="C4595" s="152">
        <v>400000</v>
      </c>
      <c r="D4595" s="167">
        <v>0</v>
      </c>
    </row>
    <row r="4596" spans="1:4" s="136" customFormat="1" ht="20.25" x14ac:dyDescent="0.2">
      <c r="A4596" s="159">
        <v>488100</v>
      </c>
      <c r="B4596" s="160" t="s">
        <v>31</v>
      </c>
      <c r="C4596" s="152">
        <v>0</v>
      </c>
      <c r="D4596" s="167">
        <v>0</v>
      </c>
    </row>
    <row r="4597" spans="1:4" s="136" customFormat="1" ht="20.25" x14ac:dyDescent="0.2">
      <c r="A4597" s="175">
        <v>510000</v>
      </c>
      <c r="B4597" s="168" t="s">
        <v>243</v>
      </c>
      <c r="C4597" s="176">
        <f>C4598+C4601+0</f>
        <v>65000</v>
      </c>
      <c r="D4597" s="176">
        <f>D4598+D4601+0</f>
        <v>0</v>
      </c>
    </row>
    <row r="4598" spans="1:4" s="136" customFormat="1" ht="20.25" x14ac:dyDescent="0.2">
      <c r="A4598" s="175">
        <v>511000</v>
      </c>
      <c r="B4598" s="168" t="s">
        <v>244</v>
      </c>
      <c r="C4598" s="176">
        <f>SUM(C4599:C4600)</f>
        <v>55000</v>
      </c>
      <c r="D4598" s="176">
        <f>SUM(D4599:D4600)</f>
        <v>0</v>
      </c>
    </row>
    <row r="4599" spans="1:4" s="136" customFormat="1" ht="20.25" x14ac:dyDescent="0.2">
      <c r="A4599" s="159">
        <v>511300</v>
      </c>
      <c r="B4599" s="160" t="s">
        <v>247</v>
      </c>
      <c r="C4599" s="152">
        <v>5000</v>
      </c>
      <c r="D4599" s="167">
        <v>0</v>
      </c>
    </row>
    <row r="4600" spans="1:4" s="136" customFormat="1" ht="20.25" x14ac:dyDescent="0.2">
      <c r="A4600" s="159">
        <v>511700</v>
      </c>
      <c r="B4600" s="160" t="s">
        <v>250</v>
      </c>
      <c r="C4600" s="152">
        <v>50000</v>
      </c>
      <c r="D4600" s="167">
        <v>0</v>
      </c>
    </row>
    <row r="4601" spans="1:4" s="136" customFormat="1" ht="20.25" x14ac:dyDescent="0.2">
      <c r="A4601" s="175">
        <v>516000</v>
      </c>
      <c r="B4601" s="168" t="s">
        <v>256</v>
      </c>
      <c r="C4601" s="176">
        <f t="shared" ref="C4601" si="941">SUM(C4602)</f>
        <v>10000</v>
      </c>
      <c r="D4601" s="176">
        <f t="shared" ref="D4601" si="942">SUM(D4602)</f>
        <v>0</v>
      </c>
    </row>
    <row r="4602" spans="1:4" s="136" customFormat="1" ht="20.25" x14ac:dyDescent="0.2">
      <c r="A4602" s="159">
        <v>516100</v>
      </c>
      <c r="B4602" s="160" t="s">
        <v>256</v>
      </c>
      <c r="C4602" s="152">
        <v>10000</v>
      </c>
      <c r="D4602" s="167">
        <v>0</v>
      </c>
    </row>
    <row r="4603" spans="1:4" s="177" customFormat="1" ht="20.25" x14ac:dyDescent="0.2">
      <c r="A4603" s="175">
        <v>630000</v>
      </c>
      <c r="B4603" s="168" t="s">
        <v>277</v>
      </c>
      <c r="C4603" s="176">
        <f>C4604+C4606</f>
        <v>10160800</v>
      </c>
      <c r="D4603" s="176">
        <f>D4604+D4606</f>
        <v>0</v>
      </c>
    </row>
    <row r="4604" spans="1:4" s="177" customFormat="1" ht="20.25" x14ac:dyDescent="0.2">
      <c r="A4604" s="175">
        <v>631000</v>
      </c>
      <c r="B4604" s="168" t="s">
        <v>278</v>
      </c>
      <c r="C4604" s="176">
        <f>C4605+0</f>
        <v>10060800</v>
      </c>
      <c r="D4604" s="176">
        <f>D4605+0</f>
        <v>0</v>
      </c>
    </row>
    <row r="4605" spans="1:4" s="136" customFormat="1" ht="40.5" x14ac:dyDescent="0.2">
      <c r="A4605" s="159">
        <v>631900</v>
      </c>
      <c r="B4605" s="160" t="s">
        <v>666</v>
      </c>
      <c r="C4605" s="152">
        <v>10060800</v>
      </c>
      <c r="D4605" s="167">
        <v>0</v>
      </c>
    </row>
    <row r="4606" spans="1:4" s="177" customFormat="1" ht="20.25" x14ac:dyDescent="0.2">
      <c r="A4606" s="175">
        <v>638000</v>
      </c>
      <c r="B4606" s="168" t="s">
        <v>284</v>
      </c>
      <c r="C4606" s="176">
        <f t="shared" ref="C4606" si="943">C4607</f>
        <v>100000</v>
      </c>
      <c r="D4606" s="176">
        <f t="shared" ref="D4606" si="944">D4607</f>
        <v>0</v>
      </c>
    </row>
    <row r="4607" spans="1:4" s="136" customFormat="1" ht="20.25" x14ac:dyDescent="0.2">
      <c r="A4607" s="159">
        <v>638100</v>
      </c>
      <c r="B4607" s="160" t="s">
        <v>285</v>
      </c>
      <c r="C4607" s="152">
        <v>100000</v>
      </c>
      <c r="D4607" s="167">
        <v>0</v>
      </c>
    </row>
    <row r="4608" spans="1:4" s="136" customFormat="1" ht="20.25" x14ac:dyDescent="0.2">
      <c r="A4608" s="181"/>
      <c r="B4608" s="172" t="s">
        <v>294</v>
      </c>
      <c r="C4608" s="178">
        <f>C4540+C4585+C4597+C4603</f>
        <v>479223000</v>
      </c>
      <c r="D4608" s="178">
        <f>D4540+D4585+D4597+D4603</f>
        <v>0</v>
      </c>
    </row>
    <row r="4609" spans="1:4" s="136" customFormat="1" ht="20.25" x14ac:dyDescent="0.2">
      <c r="A4609" s="159"/>
      <c r="B4609" s="160"/>
      <c r="C4609" s="152"/>
      <c r="D4609" s="152"/>
    </row>
    <row r="4610" spans="1:4" s="136" customFormat="1" ht="20.25" x14ac:dyDescent="0.2">
      <c r="A4610" s="157"/>
      <c r="B4610" s="154"/>
      <c r="C4610" s="152"/>
      <c r="D4610" s="152"/>
    </row>
    <row r="4611" spans="1:4" s="136" customFormat="1" ht="20.25" x14ac:dyDescent="0.2">
      <c r="A4611" s="155" t="s">
        <v>514</v>
      </c>
      <c r="B4611" s="154"/>
      <c r="C4611" s="152"/>
      <c r="D4611" s="152"/>
    </row>
    <row r="4612" spans="1:4" s="136" customFormat="1" ht="20.25" x14ac:dyDescent="0.2">
      <c r="A4612" s="155" t="s">
        <v>513</v>
      </c>
      <c r="B4612" s="154"/>
      <c r="C4612" s="152"/>
      <c r="D4612" s="152"/>
    </row>
    <row r="4613" spans="1:4" s="136" customFormat="1" ht="20.25" x14ac:dyDescent="0.2">
      <c r="A4613" s="155" t="s">
        <v>427</v>
      </c>
      <c r="B4613" s="154"/>
      <c r="C4613" s="152"/>
      <c r="D4613" s="152"/>
    </row>
    <row r="4614" spans="1:4" s="136" customFormat="1" ht="20.25" x14ac:dyDescent="0.2">
      <c r="A4614" s="155" t="s">
        <v>332</v>
      </c>
      <c r="B4614" s="154"/>
      <c r="C4614" s="152"/>
      <c r="D4614" s="152"/>
    </row>
    <row r="4615" spans="1:4" s="136" customFormat="1" ht="20.25" x14ac:dyDescent="0.2">
      <c r="A4615" s="157"/>
      <c r="B4615" s="154"/>
      <c r="C4615" s="152"/>
      <c r="D4615" s="152"/>
    </row>
    <row r="4616" spans="1:4" s="136" customFormat="1" ht="20.25" x14ac:dyDescent="0.2">
      <c r="A4616" s="175">
        <v>410000</v>
      </c>
      <c r="B4616" s="168" t="s">
        <v>44</v>
      </c>
      <c r="C4616" s="176">
        <f>C4617+C4622+C4636+C4638+0+0+0</f>
        <v>1810005300</v>
      </c>
      <c r="D4616" s="176">
        <f>D4617+D4622+D4636+D4638+0+0+0</f>
        <v>0</v>
      </c>
    </row>
    <row r="4617" spans="1:4" s="136" customFormat="1" ht="20.25" x14ac:dyDescent="0.2">
      <c r="A4617" s="175">
        <v>411000</v>
      </c>
      <c r="B4617" s="163" t="s">
        <v>45</v>
      </c>
      <c r="C4617" s="176">
        <f t="shared" ref="C4617" si="945">SUM(C4618:C4621)</f>
        <v>17521500</v>
      </c>
      <c r="D4617" s="176">
        <f>SUM(D4618:D4621)</f>
        <v>0</v>
      </c>
    </row>
    <row r="4618" spans="1:4" s="136" customFormat="1" ht="20.25" x14ac:dyDescent="0.2">
      <c r="A4618" s="159">
        <v>411100</v>
      </c>
      <c r="B4618" s="160" t="s">
        <v>46</v>
      </c>
      <c r="C4618" s="152">
        <v>16232000</v>
      </c>
      <c r="D4618" s="167">
        <v>0</v>
      </c>
    </row>
    <row r="4619" spans="1:4" s="136" customFormat="1" ht="20.25" x14ac:dyDescent="0.2">
      <c r="A4619" s="159">
        <v>411200</v>
      </c>
      <c r="B4619" s="160" t="s">
        <v>47</v>
      </c>
      <c r="C4619" s="152">
        <v>420000</v>
      </c>
      <c r="D4619" s="167">
        <v>0</v>
      </c>
    </row>
    <row r="4620" spans="1:4" s="136" customFormat="1" ht="40.5" x14ac:dyDescent="0.2">
      <c r="A4620" s="159">
        <v>411300</v>
      </c>
      <c r="B4620" s="160" t="s">
        <v>48</v>
      </c>
      <c r="C4620" s="152">
        <v>619500</v>
      </c>
      <c r="D4620" s="167">
        <v>0</v>
      </c>
    </row>
    <row r="4621" spans="1:4" s="136" customFormat="1" ht="20.25" x14ac:dyDescent="0.2">
      <c r="A4621" s="159">
        <v>411400</v>
      </c>
      <c r="B4621" s="160" t="s">
        <v>49</v>
      </c>
      <c r="C4621" s="152">
        <v>250000</v>
      </c>
      <c r="D4621" s="167">
        <v>0</v>
      </c>
    </row>
    <row r="4622" spans="1:4" s="136" customFormat="1" ht="20.25" x14ac:dyDescent="0.2">
      <c r="A4622" s="175">
        <v>412000</v>
      </c>
      <c r="B4622" s="168" t="s">
        <v>50</v>
      </c>
      <c r="C4622" s="176">
        <f>SUM(C4623:C4635)</f>
        <v>7183800</v>
      </c>
      <c r="D4622" s="176">
        <f>SUM(D4623:D4635)</f>
        <v>0</v>
      </c>
    </row>
    <row r="4623" spans="1:4" s="136" customFormat="1" ht="20.25" x14ac:dyDescent="0.2">
      <c r="A4623" s="159">
        <v>412100</v>
      </c>
      <c r="B4623" s="160" t="s">
        <v>51</v>
      </c>
      <c r="C4623" s="152">
        <v>64800</v>
      </c>
      <c r="D4623" s="167">
        <v>0</v>
      </c>
    </row>
    <row r="4624" spans="1:4" s="136" customFormat="1" ht="20.25" x14ac:dyDescent="0.2">
      <c r="A4624" s="159">
        <v>412200</v>
      </c>
      <c r="B4624" s="160" t="s">
        <v>52</v>
      </c>
      <c r="C4624" s="152">
        <v>1400000</v>
      </c>
      <c r="D4624" s="167">
        <v>0</v>
      </c>
    </row>
    <row r="4625" spans="1:5" s="136" customFormat="1" ht="20.25" x14ac:dyDescent="0.2">
      <c r="A4625" s="159">
        <v>412300</v>
      </c>
      <c r="B4625" s="160" t="s">
        <v>53</v>
      </c>
      <c r="C4625" s="152">
        <v>170000</v>
      </c>
      <c r="D4625" s="167">
        <v>0</v>
      </c>
    </row>
    <row r="4626" spans="1:5" s="136" customFormat="1" ht="20.25" x14ac:dyDescent="0.2">
      <c r="A4626" s="159">
        <v>412400</v>
      </c>
      <c r="B4626" s="160" t="s">
        <v>55</v>
      </c>
      <c r="C4626" s="152">
        <v>0</v>
      </c>
      <c r="D4626" s="167">
        <v>0</v>
      </c>
    </row>
    <row r="4627" spans="1:5" s="136" customFormat="1" ht="20.25" x14ac:dyDescent="0.2">
      <c r="A4627" s="159">
        <v>412500</v>
      </c>
      <c r="B4627" s="160" t="s">
        <v>57</v>
      </c>
      <c r="C4627" s="152">
        <v>115000</v>
      </c>
      <c r="D4627" s="167">
        <v>0</v>
      </c>
    </row>
    <row r="4628" spans="1:5" s="136" customFormat="1" ht="20.25" x14ac:dyDescent="0.2">
      <c r="A4628" s="159">
        <v>412600</v>
      </c>
      <c r="B4628" s="160" t="s">
        <v>58</v>
      </c>
      <c r="C4628" s="152">
        <v>90000</v>
      </c>
      <c r="D4628" s="167">
        <v>0</v>
      </c>
    </row>
    <row r="4629" spans="1:5" s="136" customFormat="1" ht="20.25" x14ac:dyDescent="0.2">
      <c r="A4629" s="159">
        <v>412700</v>
      </c>
      <c r="B4629" s="160" t="s">
        <v>60</v>
      </c>
      <c r="C4629" s="152">
        <v>5150000</v>
      </c>
      <c r="D4629" s="167">
        <v>0</v>
      </c>
    </row>
    <row r="4630" spans="1:5" s="136" customFormat="1" ht="20.25" x14ac:dyDescent="0.2">
      <c r="A4630" s="159">
        <v>412900</v>
      </c>
      <c r="B4630" s="160" t="s">
        <v>74</v>
      </c>
      <c r="C4630" s="152">
        <v>2300</v>
      </c>
      <c r="D4630" s="167">
        <v>0</v>
      </c>
    </row>
    <row r="4631" spans="1:5" s="136" customFormat="1" ht="20.25" x14ac:dyDescent="0.2">
      <c r="A4631" s="159">
        <v>412900</v>
      </c>
      <c r="B4631" s="160" t="s">
        <v>75</v>
      </c>
      <c r="C4631" s="152">
        <v>90000</v>
      </c>
      <c r="D4631" s="167">
        <v>0</v>
      </c>
    </row>
    <row r="4632" spans="1:5" s="136" customFormat="1" ht="20.25" x14ac:dyDescent="0.2">
      <c r="A4632" s="159">
        <v>412900</v>
      </c>
      <c r="B4632" s="160" t="s">
        <v>76</v>
      </c>
      <c r="C4632" s="152">
        <v>45000</v>
      </c>
      <c r="D4632" s="167">
        <v>0</v>
      </c>
    </row>
    <row r="4633" spans="1:5" s="136" customFormat="1" ht="20.25" x14ac:dyDescent="0.2">
      <c r="A4633" s="159">
        <v>412900</v>
      </c>
      <c r="B4633" s="169" t="s">
        <v>77</v>
      </c>
      <c r="C4633" s="152">
        <v>11300</v>
      </c>
      <c r="D4633" s="167">
        <v>0</v>
      </c>
    </row>
    <row r="4634" spans="1:5" s="136" customFormat="1" ht="20.25" x14ac:dyDescent="0.2">
      <c r="A4634" s="159">
        <v>412900</v>
      </c>
      <c r="B4634" s="160" t="s">
        <v>78</v>
      </c>
      <c r="C4634" s="152">
        <v>35400</v>
      </c>
      <c r="D4634" s="167">
        <v>0</v>
      </c>
    </row>
    <row r="4635" spans="1:5" s="136" customFormat="1" ht="20.25" x14ac:dyDescent="0.2">
      <c r="A4635" s="159">
        <v>412900</v>
      </c>
      <c r="B4635" s="160" t="s">
        <v>80</v>
      </c>
      <c r="C4635" s="152">
        <v>10000</v>
      </c>
      <c r="D4635" s="167">
        <v>0</v>
      </c>
    </row>
    <row r="4636" spans="1:5" s="136" customFormat="1" ht="20.25" x14ac:dyDescent="0.2">
      <c r="A4636" s="175">
        <v>417000</v>
      </c>
      <c r="B4636" s="168" t="s">
        <v>194</v>
      </c>
      <c r="C4636" s="176">
        <f t="shared" ref="C4636" si="946">C4637</f>
        <v>1785000000</v>
      </c>
      <c r="D4636" s="176">
        <f t="shared" ref="D4636" si="947">D4637</f>
        <v>0</v>
      </c>
    </row>
    <row r="4637" spans="1:5" s="136" customFormat="1" ht="20.25" x14ac:dyDescent="0.2">
      <c r="A4637" s="159">
        <v>417100</v>
      </c>
      <c r="B4637" s="160" t="s">
        <v>195</v>
      </c>
      <c r="C4637" s="152">
        <v>1785000000</v>
      </c>
      <c r="D4637" s="167">
        <v>0</v>
      </c>
      <c r="E4637" s="135"/>
    </row>
    <row r="4638" spans="1:5" s="177" customFormat="1" ht="20.25" x14ac:dyDescent="0.2">
      <c r="A4638" s="175">
        <v>419000</v>
      </c>
      <c r="B4638" s="168" t="s">
        <v>199</v>
      </c>
      <c r="C4638" s="176">
        <f t="shared" ref="C4638" si="948">C4639</f>
        <v>300000</v>
      </c>
      <c r="D4638" s="176">
        <f t="shared" ref="D4638" si="949">D4639</f>
        <v>0</v>
      </c>
    </row>
    <row r="4639" spans="1:5" s="136" customFormat="1" ht="20.25" x14ac:dyDescent="0.2">
      <c r="A4639" s="159">
        <v>419100</v>
      </c>
      <c r="B4639" s="160" t="s">
        <v>199</v>
      </c>
      <c r="C4639" s="152">
        <v>300000</v>
      </c>
      <c r="D4639" s="167">
        <v>0</v>
      </c>
    </row>
    <row r="4640" spans="1:5" s="136" customFormat="1" ht="20.25" x14ac:dyDescent="0.2">
      <c r="A4640" s="175">
        <v>510000</v>
      </c>
      <c r="B4640" s="168" t="s">
        <v>243</v>
      </c>
      <c r="C4640" s="176">
        <f>C4641+0+C4644</f>
        <v>217000</v>
      </c>
      <c r="D4640" s="176">
        <f>D4641+0+D4644</f>
        <v>0</v>
      </c>
    </row>
    <row r="4641" spans="1:4" s="136" customFormat="1" ht="20.25" x14ac:dyDescent="0.2">
      <c r="A4641" s="175">
        <v>511000</v>
      </c>
      <c r="B4641" s="168" t="s">
        <v>244</v>
      </c>
      <c r="C4641" s="176">
        <f>SUM(C4642:C4643)</f>
        <v>190000</v>
      </c>
      <c r="D4641" s="176">
        <f>SUM(D4642:D4643)</f>
        <v>0</v>
      </c>
    </row>
    <row r="4642" spans="1:4" s="136" customFormat="1" ht="20.25" x14ac:dyDescent="0.2">
      <c r="A4642" s="179">
        <v>511200</v>
      </c>
      <c r="B4642" s="160" t="s">
        <v>246</v>
      </c>
      <c r="C4642" s="152">
        <v>40000</v>
      </c>
      <c r="D4642" s="167">
        <v>0</v>
      </c>
    </row>
    <row r="4643" spans="1:4" s="136" customFormat="1" ht="20.25" x14ac:dyDescent="0.2">
      <c r="A4643" s="159">
        <v>511300</v>
      </c>
      <c r="B4643" s="160" t="s">
        <v>247</v>
      </c>
      <c r="C4643" s="152">
        <v>150000</v>
      </c>
      <c r="D4643" s="167">
        <v>0</v>
      </c>
    </row>
    <row r="4644" spans="1:4" s="136" customFormat="1" ht="20.25" x14ac:dyDescent="0.2">
      <c r="A4644" s="175">
        <v>516000</v>
      </c>
      <c r="B4644" s="168" t="s">
        <v>256</v>
      </c>
      <c r="C4644" s="176">
        <f t="shared" ref="C4644" si="950">C4645</f>
        <v>27000</v>
      </c>
      <c r="D4644" s="176">
        <f t="shared" ref="D4644" si="951">D4645</f>
        <v>0</v>
      </c>
    </row>
    <row r="4645" spans="1:4" s="136" customFormat="1" ht="20.25" x14ac:dyDescent="0.2">
      <c r="A4645" s="159">
        <v>516100</v>
      </c>
      <c r="B4645" s="160" t="s">
        <v>256</v>
      </c>
      <c r="C4645" s="152">
        <v>27000</v>
      </c>
      <c r="D4645" s="167">
        <v>0</v>
      </c>
    </row>
    <row r="4646" spans="1:4" s="177" customFormat="1" ht="20.25" x14ac:dyDescent="0.2">
      <c r="A4646" s="175">
        <v>630000</v>
      </c>
      <c r="B4646" s="168" t="s">
        <v>277</v>
      </c>
      <c r="C4646" s="176">
        <f>C4647+C4649</f>
        <v>533000</v>
      </c>
      <c r="D4646" s="176">
        <f>D4647+D4649</f>
        <v>0</v>
      </c>
    </row>
    <row r="4647" spans="1:4" s="177" customFormat="1" ht="20.25" x14ac:dyDescent="0.2">
      <c r="A4647" s="175">
        <v>631000</v>
      </c>
      <c r="B4647" s="168" t="s">
        <v>278</v>
      </c>
      <c r="C4647" s="176">
        <f>C4648+0+0</f>
        <v>3000</v>
      </c>
      <c r="D4647" s="176">
        <f>D4648+0+0</f>
        <v>0</v>
      </c>
    </row>
    <row r="4648" spans="1:4" s="136" customFormat="1" ht="20.25" x14ac:dyDescent="0.2">
      <c r="A4648" s="159">
        <v>631100</v>
      </c>
      <c r="B4648" s="160" t="s">
        <v>279</v>
      </c>
      <c r="C4648" s="152">
        <v>3000</v>
      </c>
      <c r="D4648" s="167">
        <v>0</v>
      </c>
    </row>
    <row r="4649" spans="1:4" s="177" customFormat="1" ht="20.25" x14ac:dyDescent="0.2">
      <c r="A4649" s="175">
        <v>638000</v>
      </c>
      <c r="B4649" s="168" t="s">
        <v>284</v>
      </c>
      <c r="C4649" s="176">
        <f>C4650+0</f>
        <v>530000</v>
      </c>
      <c r="D4649" s="176">
        <f>D4650+0</f>
        <v>0</v>
      </c>
    </row>
    <row r="4650" spans="1:4" s="136" customFormat="1" ht="20.25" x14ac:dyDescent="0.2">
      <c r="A4650" s="159">
        <v>638100</v>
      </c>
      <c r="B4650" s="160" t="s">
        <v>285</v>
      </c>
      <c r="C4650" s="152">
        <v>530000</v>
      </c>
      <c r="D4650" s="167">
        <v>0</v>
      </c>
    </row>
    <row r="4651" spans="1:4" s="136" customFormat="1" ht="20.25" x14ac:dyDescent="0.2">
      <c r="A4651" s="181"/>
      <c r="B4651" s="172" t="s">
        <v>294</v>
      </c>
      <c r="C4651" s="178">
        <f>C4616+C4640+0+C4646+0</f>
        <v>1810755300</v>
      </c>
      <c r="D4651" s="178">
        <f>D4616+D4640+0+D4646+0</f>
        <v>0</v>
      </c>
    </row>
    <row r="4652" spans="1:4" s="136" customFormat="1" ht="20.25" x14ac:dyDescent="0.2">
      <c r="A4652" s="175"/>
      <c r="B4652" s="168"/>
      <c r="C4652" s="152"/>
      <c r="D4652" s="152"/>
    </row>
    <row r="4653" spans="1:4" s="136" customFormat="1" ht="20.25" x14ac:dyDescent="0.2">
      <c r="A4653" s="157"/>
      <c r="B4653" s="154"/>
      <c r="C4653" s="152"/>
      <c r="D4653" s="152"/>
    </row>
    <row r="4654" spans="1:4" s="136" customFormat="1" ht="20.25" x14ac:dyDescent="0.2">
      <c r="A4654" s="159" t="s">
        <v>640</v>
      </c>
      <c r="B4654" s="168"/>
      <c r="C4654" s="152"/>
      <c r="D4654" s="152"/>
    </row>
    <row r="4655" spans="1:4" s="136" customFormat="1" ht="20.25" x14ac:dyDescent="0.2">
      <c r="A4655" s="159" t="s">
        <v>515</v>
      </c>
      <c r="B4655" s="168"/>
      <c r="C4655" s="152"/>
      <c r="D4655" s="152"/>
    </row>
    <row r="4656" spans="1:4" s="136" customFormat="1" ht="20.25" x14ac:dyDescent="0.2">
      <c r="A4656" s="159" t="s">
        <v>423</v>
      </c>
      <c r="B4656" s="168"/>
      <c r="C4656" s="152"/>
      <c r="D4656" s="152"/>
    </row>
    <row r="4657" spans="1:4" s="136" customFormat="1" ht="20.25" x14ac:dyDescent="0.2">
      <c r="A4657" s="159" t="s">
        <v>293</v>
      </c>
      <c r="B4657" s="168"/>
      <c r="C4657" s="152"/>
      <c r="D4657" s="152"/>
    </row>
    <row r="4658" spans="1:4" s="136" customFormat="1" ht="20.25" x14ac:dyDescent="0.2">
      <c r="A4658" s="159"/>
      <c r="B4658" s="161"/>
      <c r="C4658" s="158"/>
      <c r="D4658" s="158"/>
    </row>
    <row r="4659" spans="1:4" s="136" customFormat="1" ht="20.25" x14ac:dyDescent="0.2">
      <c r="A4659" s="175">
        <v>410000</v>
      </c>
      <c r="B4659" s="163" t="s">
        <v>44</v>
      </c>
      <c r="C4659" s="176">
        <f t="shared" ref="C4659" si="952">C4660+C4665+C4678+C4680</f>
        <v>4809000</v>
      </c>
      <c r="D4659" s="176">
        <f>D4660+D4665+D4678+D4680</f>
        <v>0</v>
      </c>
    </row>
    <row r="4660" spans="1:4" s="136" customFormat="1" ht="20.25" x14ac:dyDescent="0.2">
      <c r="A4660" s="175">
        <v>411000</v>
      </c>
      <c r="B4660" s="163" t="s">
        <v>45</v>
      </c>
      <c r="C4660" s="176">
        <f t="shared" ref="C4660" si="953">SUM(C4661:C4664)</f>
        <v>2443000</v>
      </c>
      <c r="D4660" s="176">
        <f>SUM(D4661:D4664)</f>
        <v>0</v>
      </c>
    </row>
    <row r="4661" spans="1:4" s="136" customFormat="1" ht="20.25" x14ac:dyDescent="0.2">
      <c r="A4661" s="159">
        <v>411100</v>
      </c>
      <c r="B4661" s="160" t="s">
        <v>46</v>
      </c>
      <c r="C4661" s="152">
        <v>2320000</v>
      </c>
      <c r="D4661" s="167">
        <v>0</v>
      </c>
    </row>
    <row r="4662" spans="1:4" s="136" customFormat="1" ht="20.25" x14ac:dyDescent="0.2">
      <c r="A4662" s="159">
        <v>411200</v>
      </c>
      <c r="B4662" s="160" t="s">
        <v>47</v>
      </c>
      <c r="C4662" s="152">
        <v>65000</v>
      </c>
      <c r="D4662" s="167">
        <v>0</v>
      </c>
    </row>
    <row r="4663" spans="1:4" s="136" customFormat="1" ht="40.5" x14ac:dyDescent="0.2">
      <c r="A4663" s="159">
        <v>411300</v>
      </c>
      <c r="B4663" s="160" t="s">
        <v>48</v>
      </c>
      <c r="C4663" s="152">
        <v>45000</v>
      </c>
      <c r="D4663" s="167">
        <v>0</v>
      </c>
    </row>
    <row r="4664" spans="1:4" s="136" customFormat="1" ht="20.25" x14ac:dyDescent="0.2">
      <c r="A4664" s="159">
        <v>411400</v>
      </c>
      <c r="B4664" s="160" t="s">
        <v>49</v>
      </c>
      <c r="C4664" s="152">
        <v>13000</v>
      </c>
      <c r="D4664" s="167">
        <v>0</v>
      </c>
    </row>
    <row r="4665" spans="1:4" s="136" customFormat="1" ht="20.25" x14ac:dyDescent="0.2">
      <c r="A4665" s="175">
        <v>412000</v>
      </c>
      <c r="B4665" s="168" t="s">
        <v>50</v>
      </c>
      <c r="C4665" s="176">
        <f t="shared" ref="C4665" si="954">SUM(C4666:C4677)</f>
        <v>2306000</v>
      </c>
      <c r="D4665" s="176">
        <f>SUM(D4666:D4677)</f>
        <v>0</v>
      </c>
    </row>
    <row r="4666" spans="1:4" s="136" customFormat="1" ht="20.25" x14ac:dyDescent="0.2">
      <c r="A4666" s="159">
        <v>412100</v>
      </c>
      <c r="B4666" s="160" t="s">
        <v>51</v>
      </c>
      <c r="C4666" s="152">
        <v>6000</v>
      </c>
      <c r="D4666" s="167">
        <v>0</v>
      </c>
    </row>
    <row r="4667" spans="1:4" s="136" customFormat="1" ht="20.25" x14ac:dyDescent="0.2">
      <c r="A4667" s="159">
        <v>412200</v>
      </c>
      <c r="B4667" s="160" t="s">
        <v>52</v>
      </c>
      <c r="C4667" s="152">
        <v>19000</v>
      </c>
      <c r="D4667" s="167">
        <v>0</v>
      </c>
    </row>
    <row r="4668" spans="1:4" s="136" customFormat="1" ht="20.25" x14ac:dyDescent="0.2">
      <c r="A4668" s="159">
        <v>412300</v>
      </c>
      <c r="B4668" s="160" t="s">
        <v>53</v>
      </c>
      <c r="C4668" s="152">
        <v>15000</v>
      </c>
      <c r="D4668" s="167">
        <v>0</v>
      </c>
    </row>
    <row r="4669" spans="1:4" s="136" customFormat="1" ht="20.25" x14ac:dyDescent="0.2">
      <c r="A4669" s="159">
        <v>412500</v>
      </c>
      <c r="B4669" s="160" t="s">
        <v>57</v>
      </c>
      <c r="C4669" s="152">
        <v>15000</v>
      </c>
      <c r="D4669" s="167">
        <v>0</v>
      </c>
    </row>
    <row r="4670" spans="1:4" s="136" customFormat="1" ht="20.25" x14ac:dyDescent="0.2">
      <c r="A4670" s="159">
        <v>412600</v>
      </c>
      <c r="B4670" s="160" t="s">
        <v>58</v>
      </c>
      <c r="C4670" s="152">
        <v>80000</v>
      </c>
      <c r="D4670" s="167">
        <v>0</v>
      </c>
    </row>
    <row r="4671" spans="1:4" s="136" customFormat="1" ht="20.25" x14ac:dyDescent="0.2">
      <c r="A4671" s="159">
        <v>412700</v>
      </c>
      <c r="B4671" s="160" t="s">
        <v>60</v>
      </c>
      <c r="C4671" s="152">
        <v>2150000</v>
      </c>
      <c r="D4671" s="167">
        <v>0</v>
      </c>
    </row>
    <row r="4672" spans="1:4" s="136" customFormat="1" ht="20.25" x14ac:dyDescent="0.2">
      <c r="A4672" s="159">
        <v>412900</v>
      </c>
      <c r="B4672" s="160" t="s">
        <v>74</v>
      </c>
      <c r="C4672" s="152">
        <v>2500</v>
      </c>
      <c r="D4672" s="167">
        <v>0</v>
      </c>
    </row>
    <row r="4673" spans="1:4" s="136" customFormat="1" ht="20.25" x14ac:dyDescent="0.2">
      <c r="A4673" s="159">
        <v>412900</v>
      </c>
      <c r="B4673" s="160" t="s">
        <v>75</v>
      </c>
      <c r="C4673" s="152">
        <v>5000</v>
      </c>
      <c r="D4673" s="167">
        <v>0</v>
      </c>
    </row>
    <row r="4674" spans="1:4" s="136" customFormat="1" ht="20.25" x14ac:dyDescent="0.2">
      <c r="A4674" s="159">
        <v>412900</v>
      </c>
      <c r="B4674" s="160" t="s">
        <v>76</v>
      </c>
      <c r="C4674" s="152">
        <v>3999.9999999999995</v>
      </c>
      <c r="D4674" s="167">
        <v>0</v>
      </c>
    </row>
    <row r="4675" spans="1:4" s="136" customFormat="1" ht="20.25" x14ac:dyDescent="0.2">
      <c r="A4675" s="159">
        <v>412900</v>
      </c>
      <c r="B4675" s="169" t="s">
        <v>77</v>
      </c>
      <c r="C4675" s="152">
        <v>3500</v>
      </c>
      <c r="D4675" s="167">
        <v>0</v>
      </c>
    </row>
    <row r="4676" spans="1:4" s="136" customFormat="1" ht="20.25" x14ac:dyDescent="0.2">
      <c r="A4676" s="159">
        <v>412900</v>
      </c>
      <c r="B4676" s="160" t="s">
        <v>78</v>
      </c>
      <c r="C4676" s="152">
        <v>5000</v>
      </c>
      <c r="D4676" s="167">
        <v>0</v>
      </c>
    </row>
    <row r="4677" spans="1:4" s="136" customFormat="1" ht="20.25" x14ac:dyDescent="0.2">
      <c r="A4677" s="159">
        <v>412900</v>
      </c>
      <c r="B4677" s="160" t="s">
        <v>80</v>
      </c>
      <c r="C4677" s="152">
        <v>1000</v>
      </c>
      <c r="D4677" s="167">
        <v>0</v>
      </c>
    </row>
    <row r="4678" spans="1:4" s="177" customFormat="1" ht="20.25" x14ac:dyDescent="0.2">
      <c r="A4678" s="175">
        <v>413000</v>
      </c>
      <c r="B4678" s="168" t="s">
        <v>97</v>
      </c>
      <c r="C4678" s="176">
        <f t="shared" ref="C4678" si="955">C4679</f>
        <v>30000</v>
      </c>
      <c r="D4678" s="176">
        <f t="shared" ref="D4678" si="956">D4679</f>
        <v>0</v>
      </c>
    </row>
    <row r="4679" spans="1:4" s="136" customFormat="1" ht="20.25" x14ac:dyDescent="0.2">
      <c r="A4679" s="159">
        <v>413800</v>
      </c>
      <c r="B4679" s="160" t="s">
        <v>105</v>
      </c>
      <c r="C4679" s="152">
        <v>30000</v>
      </c>
      <c r="D4679" s="167">
        <v>0</v>
      </c>
    </row>
    <row r="4680" spans="1:4" s="177" customFormat="1" ht="20.25" x14ac:dyDescent="0.2">
      <c r="A4680" s="175">
        <v>415000</v>
      </c>
      <c r="B4680" s="168" t="s">
        <v>119</v>
      </c>
      <c r="C4680" s="176">
        <f>C4681+0</f>
        <v>30000</v>
      </c>
      <c r="D4680" s="176">
        <f>D4681+0</f>
        <v>0</v>
      </c>
    </row>
    <row r="4681" spans="1:4" s="136" customFormat="1" ht="20.25" x14ac:dyDescent="0.2">
      <c r="A4681" s="159">
        <v>415200</v>
      </c>
      <c r="B4681" s="160" t="s">
        <v>316</v>
      </c>
      <c r="C4681" s="152">
        <v>30000</v>
      </c>
      <c r="D4681" s="167">
        <v>0</v>
      </c>
    </row>
    <row r="4682" spans="1:4" s="177" customFormat="1" ht="20.25" x14ac:dyDescent="0.2">
      <c r="A4682" s="175">
        <v>480000</v>
      </c>
      <c r="B4682" s="168" t="s">
        <v>200</v>
      </c>
      <c r="C4682" s="176">
        <f>C4683+0</f>
        <v>7100000</v>
      </c>
      <c r="D4682" s="176">
        <f>D4683+0</f>
        <v>0</v>
      </c>
    </row>
    <row r="4683" spans="1:4" s="183" customFormat="1" ht="20.25" x14ac:dyDescent="0.2">
      <c r="A4683" s="175">
        <v>488000</v>
      </c>
      <c r="B4683" s="168" t="s">
        <v>31</v>
      </c>
      <c r="C4683" s="176">
        <f t="shared" ref="C4683" si="957">SUM(C4684:C4684)</f>
        <v>7100000</v>
      </c>
      <c r="D4683" s="176">
        <f>SUM(D4684:D4684)</f>
        <v>0</v>
      </c>
    </row>
    <row r="4684" spans="1:4" s="136" customFormat="1" ht="20.25" x14ac:dyDescent="0.2">
      <c r="A4684" s="159">
        <v>488100</v>
      </c>
      <c r="B4684" s="160" t="s">
        <v>732</v>
      </c>
      <c r="C4684" s="152">
        <v>7100000</v>
      </c>
      <c r="D4684" s="167">
        <v>0</v>
      </c>
    </row>
    <row r="4685" spans="1:4" s="136" customFormat="1" ht="20.25" x14ac:dyDescent="0.2">
      <c r="A4685" s="175">
        <v>510000</v>
      </c>
      <c r="B4685" s="168" t="s">
        <v>243</v>
      </c>
      <c r="C4685" s="176">
        <f>C4686+C4688</f>
        <v>17000</v>
      </c>
      <c r="D4685" s="176">
        <f>D4686+D4688</f>
        <v>0</v>
      </c>
    </row>
    <row r="4686" spans="1:4" s="136" customFormat="1" ht="20.25" x14ac:dyDescent="0.2">
      <c r="A4686" s="175">
        <v>511000</v>
      </c>
      <c r="B4686" s="168" t="s">
        <v>244</v>
      </c>
      <c r="C4686" s="176">
        <f>SUM(C4687:C4687)</f>
        <v>10000</v>
      </c>
      <c r="D4686" s="176">
        <f>SUM(D4687:D4687)</f>
        <v>0</v>
      </c>
    </row>
    <row r="4687" spans="1:4" s="136" customFormat="1" ht="20.25" x14ac:dyDescent="0.2">
      <c r="A4687" s="159">
        <v>511300</v>
      </c>
      <c r="B4687" s="160" t="s">
        <v>247</v>
      </c>
      <c r="C4687" s="152">
        <v>10000</v>
      </c>
      <c r="D4687" s="167">
        <v>0</v>
      </c>
    </row>
    <row r="4688" spans="1:4" s="136" customFormat="1" ht="20.25" x14ac:dyDescent="0.2">
      <c r="A4688" s="175">
        <v>516000</v>
      </c>
      <c r="B4688" s="168" t="s">
        <v>256</v>
      </c>
      <c r="C4688" s="176">
        <f t="shared" ref="C4688" si="958">C4689</f>
        <v>7000</v>
      </c>
      <c r="D4688" s="176">
        <f t="shared" ref="D4688" si="959">D4689</f>
        <v>0</v>
      </c>
    </row>
    <row r="4689" spans="1:4" s="136" customFormat="1" ht="20.25" x14ac:dyDescent="0.2">
      <c r="A4689" s="159">
        <v>516100</v>
      </c>
      <c r="B4689" s="160" t="s">
        <v>256</v>
      </c>
      <c r="C4689" s="152">
        <v>7000</v>
      </c>
      <c r="D4689" s="167">
        <v>0</v>
      </c>
    </row>
    <row r="4690" spans="1:4" s="177" customFormat="1" ht="20.25" x14ac:dyDescent="0.2">
      <c r="A4690" s="175">
        <v>630000</v>
      </c>
      <c r="B4690" s="168" t="s">
        <v>277</v>
      </c>
      <c r="C4690" s="176">
        <f>C4691+C4693</f>
        <v>67500</v>
      </c>
      <c r="D4690" s="176">
        <f>D4691+D4693</f>
        <v>0</v>
      </c>
    </row>
    <row r="4691" spans="1:4" s="177" customFormat="1" ht="20.25" x14ac:dyDescent="0.2">
      <c r="A4691" s="175">
        <v>631000</v>
      </c>
      <c r="B4691" s="168" t="s">
        <v>278</v>
      </c>
      <c r="C4691" s="176">
        <f>0+0+C4692</f>
        <v>2499.9999999999995</v>
      </c>
      <c r="D4691" s="176">
        <f>0+0+D4692</f>
        <v>0</v>
      </c>
    </row>
    <row r="4692" spans="1:4" s="136" customFormat="1" ht="20.25" x14ac:dyDescent="0.2">
      <c r="A4692" s="179">
        <v>631300</v>
      </c>
      <c r="B4692" s="160" t="s">
        <v>622</v>
      </c>
      <c r="C4692" s="152">
        <v>2499.9999999999995</v>
      </c>
      <c r="D4692" s="167">
        <v>0</v>
      </c>
    </row>
    <row r="4693" spans="1:4" s="177" customFormat="1" ht="20.25" x14ac:dyDescent="0.2">
      <c r="A4693" s="175">
        <v>638000</v>
      </c>
      <c r="B4693" s="168" t="s">
        <v>284</v>
      </c>
      <c r="C4693" s="176">
        <f t="shared" ref="C4693" si="960">C4694</f>
        <v>65000</v>
      </c>
      <c r="D4693" s="176">
        <f t="shared" ref="D4693" si="961">D4694</f>
        <v>0</v>
      </c>
    </row>
    <row r="4694" spans="1:4" s="136" customFormat="1" ht="20.25" x14ac:dyDescent="0.2">
      <c r="A4694" s="159">
        <v>638100</v>
      </c>
      <c r="B4694" s="160" t="s">
        <v>285</v>
      </c>
      <c r="C4694" s="152">
        <v>65000</v>
      </c>
      <c r="D4694" s="167">
        <v>0</v>
      </c>
    </row>
    <row r="4695" spans="1:4" s="136" customFormat="1" ht="20.25" x14ac:dyDescent="0.2">
      <c r="A4695" s="181"/>
      <c r="B4695" s="172" t="s">
        <v>294</v>
      </c>
      <c r="C4695" s="178">
        <f>C4659+C4682+C4685+C4690</f>
        <v>11993500</v>
      </c>
      <c r="D4695" s="178">
        <f>D4659+D4682+D4685+D4690</f>
        <v>0</v>
      </c>
    </row>
    <row r="4696" spans="1:4" s="136" customFormat="1" ht="20.25" x14ac:dyDescent="0.2">
      <c r="A4696" s="146"/>
      <c r="B4696" s="160"/>
      <c r="C4696" s="158"/>
      <c r="D4696" s="158"/>
    </row>
    <row r="4697" spans="1:4" s="136" customFormat="1" ht="20.25" x14ac:dyDescent="0.2">
      <c r="A4697" s="157"/>
      <c r="B4697" s="154"/>
      <c r="C4697" s="152"/>
      <c r="D4697" s="152"/>
    </row>
    <row r="4698" spans="1:4" s="136" customFormat="1" ht="20.25" x14ac:dyDescent="0.2">
      <c r="A4698" s="159" t="s">
        <v>516</v>
      </c>
      <c r="B4698" s="168"/>
      <c r="C4698" s="152"/>
      <c r="D4698" s="152"/>
    </row>
    <row r="4699" spans="1:4" s="136" customFormat="1" ht="20.25" x14ac:dyDescent="0.2">
      <c r="A4699" s="159" t="s">
        <v>517</v>
      </c>
      <c r="B4699" s="168"/>
      <c r="C4699" s="152"/>
      <c r="D4699" s="152"/>
    </row>
    <row r="4700" spans="1:4" s="136" customFormat="1" ht="20.25" x14ac:dyDescent="0.2">
      <c r="A4700" s="159" t="s">
        <v>445</v>
      </c>
      <c r="B4700" s="168"/>
      <c r="C4700" s="152"/>
      <c r="D4700" s="152"/>
    </row>
    <row r="4701" spans="1:4" s="136" customFormat="1" ht="20.25" x14ac:dyDescent="0.2">
      <c r="A4701" s="159" t="s">
        <v>293</v>
      </c>
      <c r="B4701" s="168"/>
      <c r="C4701" s="152"/>
      <c r="D4701" s="152"/>
    </row>
    <row r="4702" spans="1:4" s="136" customFormat="1" ht="20.25" x14ac:dyDescent="0.2">
      <c r="A4702" s="159"/>
      <c r="B4702" s="168"/>
      <c r="C4702" s="152"/>
      <c r="D4702" s="152"/>
    </row>
    <row r="4703" spans="1:4" s="177" customFormat="1" ht="20.25" x14ac:dyDescent="0.2">
      <c r="A4703" s="175">
        <v>410000</v>
      </c>
      <c r="B4703" s="163" t="s">
        <v>44</v>
      </c>
      <c r="C4703" s="176">
        <f>C4704+C4709+C4721+0</f>
        <v>5175500</v>
      </c>
      <c r="D4703" s="176">
        <f>D4704+D4709+D4721+0</f>
        <v>23000</v>
      </c>
    </row>
    <row r="4704" spans="1:4" s="177" customFormat="1" ht="20.25" x14ac:dyDescent="0.2">
      <c r="A4704" s="175">
        <v>411000</v>
      </c>
      <c r="B4704" s="163" t="s">
        <v>45</v>
      </c>
      <c r="C4704" s="176">
        <f t="shared" ref="C4704" si="962">SUM(C4705:C4708)</f>
        <v>4880100</v>
      </c>
      <c r="D4704" s="176">
        <f>SUM(D4705:D4708)</f>
        <v>0</v>
      </c>
    </row>
    <row r="4705" spans="1:4" s="136" customFormat="1" ht="20.25" x14ac:dyDescent="0.2">
      <c r="A4705" s="159">
        <v>411100</v>
      </c>
      <c r="B4705" s="160" t="s">
        <v>46</v>
      </c>
      <c r="C4705" s="152">
        <v>4200000</v>
      </c>
      <c r="D4705" s="167">
        <v>0</v>
      </c>
    </row>
    <row r="4706" spans="1:4" s="136" customFormat="1" ht="20.25" x14ac:dyDescent="0.2">
      <c r="A4706" s="159">
        <v>411200</v>
      </c>
      <c r="B4706" s="160" t="s">
        <v>47</v>
      </c>
      <c r="C4706" s="152">
        <v>550000</v>
      </c>
      <c r="D4706" s="167">
        <v>0</v>
      </c>
    </row>
    <row r="4707" spans="1:4" s="136" customFormat="1" ht="40.5" x14ac:dyDescent="0.2">
      <c r="A4707" s="159">
        <v>411300</v>
      </c>
      <c r="B4707" s="160" t="s">
        <v>48</v>
      </c>
      <c r="C4707" s="152">
        <v>99000</v>
      </c>
      <c r="D4707" s="167">
        <v>0</v>
      </c>
    </row>
    <row r="4708" spans="1:4" s="136" customFormat="1" ht="20.25" x14ac:dyDescent="0.2">
      <c r="A4708" s="159">
        <v>411400</v>
      </c>
      <c r="B4708" s="160" t="s">
        <v>49</v>
      </c>
      <c r="C4708" s="152">
        <v>31100</v>
      </c>
      <c r="D4708" s="167">
        <v>0</v>
      </c>
    </row>
    <row r="4709" spans="1:4" s="177" customFormat="1" ht="20.25" x14ac:dyDescent="0.2">
      <c r="A4709" s="175">
        <v>412000</v>
      </c>
      <c r="B4709" s="168" t="s">
        <v>50</v>
      </c>
      <c r="C4709" s="176">
        <f>SUM(C4710:C4720)</f>
        <v>290900</v>
      </c>
      <c r="D4709" s="176">
        <f>SUM(D4710:D4720)</f>
        <v>23000</v>
      </c>
    </row>
    <row r="4710" spans="1:4" s="136" customFormat="1" ht="20.25" x14ac:dyDescent="0.2">
      <c r="A4710" s="159">
        <v>412100</v>
      </c>
      <c r="B4710" s="160" t="s">
        <v>51</v>
      </c>
      <c r="C4710" s="152">
        <v>1000</v>
      </c>
      <c r="D4710" s="167">
        <v>0</v>
      </c>
    </row>
    <row r="4711" spans="1:4" s="136" customFormat="1" ht="20.25" x14ac:dyDescent="0.2">
      <c r="A4711" s="159">
        <v>412200</v>
      </c>
      <c r="B4711" s="160" t="s">
        <v>52</v>
      </c>
      <c r="C4711" s="152">
        <v>55000</v>
      </c>
      <c r="D4711" s="167">
        <v>0</v>
      </c>
    </row>
    <row r="4712" spans="1:4" s="136" customFormat="1" ht="20.25" x14ac:dyDescent="0.2">
      <c r="A4712" s="159">
        <v>412300</v>
      </c>
      <c r="B4712" s="160" t="s">
        <v>53</v>
      </c>
      <c r="C4712" s="152">
        <v>45400</v>
      </c>
      <c r="D4712" s="167">
        <v>0</v>
      </c>
    </row>
    <row r="4713" spans="1:4" s="136" customFormat="1" ht="20.25" x14ac:dyDescent="0.2">
      <c r="A4713" s="159">
        <v>412500</v>
      </c>
      <c r="B4713" s="160" t="s">
        <v>57</v>
      </c>
      <c r="C4713" s="152">
        <v>10000</v>
      </c>
      <c r="D4713" s="167">
        <v>0</v>
      </c>
    </row>
    <row r="4714" spans="1:4" s="136" customFormat="1" ht="20.25" x14ac:dyDescent="0.2">
      <c r="A4714" s="159">
        <v>412600</v>
      </c>
      <c r="B4714" s="160" t="s">
        <v>58</v>
      </c>
      <c r="C4714" s="152">
        <v>57200</v>
      </c>
      <c r="D4714" s="152">
        <v>5000</v>
      </c>
    </row>
    <row r="4715" spans="1:4" s="136" customFormat="1" ht="20.25" x14ac:dyDescent="0.2">
      <c r="A4715" s="159">
        <v>412700</v>
      </c>
      <c r="B4715" s="160" t="s">
        <v>60</v>
      </c>
      <c r="C4715" s="152">
        <v>50000</v>
      </c>
      <c r="D4715" s="167">
        <v>0</v>
      </c>
    </row>
    <row r="4716" spans="1:4" s="136" customFormat="1" ht="20.25" x14ac:dyDescent="0.2">
      <c r="A4716" s="159">
        <v>412900</v>
      </c>
      <c r="B4716" s="160" t="s">
        <v>74</v>
      </c>
      <c r="C4716" s="152">
        <v>10000</v>
      </c>
      <c r="D4716" s="152">
        <v>18000</v>
      </c>
    </row>
    <row r="4717" spans="1:4" s="136" customFormat="1" ht="20.25" x14ac:dyDescent="0.2">
      <c r="A4717" s="159">
        <v>412900</v>
      </c>
      <c r="B4717" s="160" t="s">
        <v>76</v>
      </c>
      <c r="C4717" s="152">
        <v>50000</v>
      </c>
      <c r="D4717" s="167">
        <v>0</v>
      </c>
    </row>
    <row r="4718" spans="1:4" s="136" customFormat="1" ht="20.25" x14ac:dyDescent="0.2">
      <c r="A4718" s="159">
        <v>412900</v>
      </c>
      <c r="B4718" s="169" t="s">
        <v>77</v>
      </c>
      <c r="C4718" s="152">
        <v>2000</v>
      </c>
      <c r="D4718" s="167">
        <v>0</v>
      </c>
    </row>
    <row r="4719" spans="1:4" s="136" customFormat="1" ht="20.25" x14ac:dyDescent="0.2">
      <c r="A4719" s="159">
        <v>412900</v>
      </c>
      <c r="B4719" s="160" t="s">
        <v>78</v>
      </c>
      <c r="C4719" s="152">
        <v>8800</v>
      </c>
      <c r="D4719" s="167">
        <v>0</v>
      </c>
    </row>
    <row r="4720" spans="1:4" s="136" customFormat="1" ht="20.25" x14ac:dyDescent="0.2">
      <c r="A4720" s="159">
        <v>412900</v>
      </c>
      <c r="B4720" s="160" t="s">
        <v>80</v>
      </c>
      <c r="C4720" s="152">
        <v>1500</v>
      </c>
      <c r="D4720" s="167">
        <v>0</v>
      </c>
    </row>
    <row r="4721" spans="1:4" s="177" customFormat="1" ht="40.5" x14ac:dyDescent="0.2">
      <c r="A4721" s="175">
        <v>418000</v>
      </c>
      <c r="B4721" s="168" t="s">
        <v>196</v>
      </c>
      <c r="C4721" s="176">
        <f t="shared" ref="C4721" si="963">C4722</f>
        <v>4500</v>
      </c>
      <c r="D4721" s="176">
        <f>D4722</f>
        <v>0</v>
      </c>
    </row>
    <row r="4722" spans="1:4" s="136" customFormat="1" ht="20.25" x14ac:dyDescent="0.2">
      <c r="A4722" s="159">
        <v>418400</v>
      </c>
      <c r="B4722" s="160" t="s">
        <v>198</v>
      </c>
      <c r="C4722" s="152">
        <v>4500</v>
      </c>
      <c r="D4722" s="167">
        <v>0</v>
      </c>
    </row>
    <row r="4723" spans="1:4" s="177" customFormat="1" ht="20.25" x14ac:dyDescent="0.2">
      <c r="A4723" s="175">
        <v>480000</v>
      </c>
      <c r="B4723" s="168" t="s">
        <v>200</v>
      </c>
      <c r="C4723" s="176">
        <f t="shared" ref="C4723" si="964">C4724</f>
        <v>18000</v>
      </c>
      <c r="D4723" s="176">
        <f>D4724</f>
        <v>0</v>
      </c>
    </row>
    <row r="4724" spans="1:4" s="177" customFormat="1" ht="20.25" x14ac:dyDescent="0.2">
      <c r="A4724" s="175">
        <v>487000</v>
      </c>
      <c r="B4724" s="168" t="s">
        <v>25</v>
      </c>
      <c r="C4724" s="176">
        <f>C4725+0</f>
        <v>18000</v>
      </c>
      <c r="D4724" s="176">
        <f>D4725+0</f>
        <v>0</v>
      </c>
    </row>
    <row r="4725" spans="1:4" s="136" customFormat="1" ht="20.25" x14ac:dyDescent="0.2">
      <c r="A4725" s="159">
        <v>487100</v>
      </c>
      <c r="B4725" s="160" t="s">
        <v>616</v>
      </c>
      <c r="C4725" s="152">
        <v>18000</v>
      </c>
      <c r="D4725" s="167">
        <v>0</v>
      </c>
    </row>
    <row r="4726" spans="1:4" s="177" customFormat="1" ht="20.25" x14ac:dyDescent="0.2">
      <c r="A4726" s="175">
        <v>510000</v>
      </c>
      <c r="B4726" s="168" t="s">
        <v>243</v>
      </c>
      <c r="C4726" s="176">
        <f>C4727+C4729+0</f>
        <v>60000</v>
      </c>
      <c r="D4726" s="176">
        <f>D4727+D4729+0</f>
        <v>0</v>
      </c>
    </row>
    <row r="4727" spans="1:4" s="177" customFormat="1" ht="20.25" x14ac:dyDescent="0.2">
      <c r="A4727" s="175">
        <v>511000</v>
      </c>
      <c r="B4727" s="168" t="s">
        <v>244</v>
      </c>
      <c r="C4727" s="176">
        <f>SUM(C4728:C4728)</f>
        <v>50000</v>
      </c>
      <c r="D4727" s="176">
        <f>SUM(D4728:D4728)</f>
        <v>0</v>
      </c>
    </row>
    <row r="4728" spans="1:4" s="136" customFormat="1" ht="20.25" x14ac:dyDescent="0.2">
      <c r="A4728" s="159">
        <v>511300</v>
      </c>
      <c r="B4728" s="160" t="s">
        <v>247</v>
      </c>
      <c r="C4728" s="152">
        <v>50000</v>
      </c>
      <c r="D4728" s="167">
        <v>0</v>
      </c>
    </row>
    <row r="4729" spans="1:4" s="177" customFormat="1" ht="20.25" x14ac:dyDescent="0.2">
      <c r="A4729" s="175">
        <v>516000</v>
      </c>
      <c r="B4729" s="168" t="s">
        <v>256</v>
      </c>
      <c r="C4729" s="176">
        <f t="shared" ref="C4729" si="965">C4730</f>
        <v>10000</v>
      </c>
      <c r="D4729" s="176">
        <f>D4730</f>
        <v>0</v>
      </c>
    </row>
    <row r="4730" spans="1:4" s="136" customFormat="1" ht="20.25" x14ac:dyDescent="0.2">
      <c r="A4730" s="159">
        <v>516100</v>
      </c>
      <c r="B4730" s="160" t="s">
        <v>256</v>
      </c>
      <c r="C4730" s="152">
        <v>10000</v>
      </c>
      <c r="D4730" s="167">
        <v>0</v>
      </c>
    </row>
    <row r="4731" spans="1:4" s="177" customFormat="1" ht="20.25" x14ac:dyDescent="0.2">
      <c r="A4731" s="175">
        <v>630000</v>
      </c>
      <c r="B4731" s="168" t="s">
        <v>277</v>
      </c>
      <c r="C4731" s="176">
        <f>C4732+C4734</f>
        <v>92000</v>
      </c>
      <c r="D4731" s="176">
        <f>D4732+D4734</f>
        <v>0</v>
      </c>
    </row>
    <row r="4732" spans="1:4" s="177" customFormat="1" ht="20.25" x14ac:dyDescent="0.2">
      <c r="A4732" s="175">
        <v>631000</v>
      </c>
      <c r="B4732" s="168" t="s">
        <v>278</v>
      </c>
      <c r="C4732" s="176">
        <f>0+C4733</f>
        <v>4000</v>
      </c>
      <c r="D4732" s="176">
        <f>0+D4733</f>
        <v>0</v>
      </c>
    </row>
    <row r="4733" spans="1:4" s="136" customFormat="1" ht="20.25" x14ac:dyDescent="0.2">
      <c r="A4733" s="179">
        <v>631300</v>
      </c>
      <c r="B4733" s="160" t="s">
        <v>622</v>
      </c>
      <c r="C4733" s="152">
        <v>4000</v>
      </c>
      <c r="D4733" s="167">
        <v>0</v>
      </c>
    </row>
    <row r="4734" spans="1:4" s="177" customFormat="1" ht="20.25" x14ac:dyDescent="0.2">
      <c r="A4734" s="175">
        <v>638000</v>
      </c>
      <c r="B4734" s="168" t="s">
        <v>284</v>
      </c>
      <c r="C4734" s="176">
        <f t="shared" ref="C4734" si="966">C4735</f>
        <v>88000</v>
      </c>
      <c r="D4734" s="176">
        <f>D4735</f>
        <v>0</v>
      </c>
    </row>
    <row r="4735" spans="1:4" s="136" customFormat="1" ht="20.25" x14ac:dyDescent="0.2">
      <c r="A4735" s="159">
        <v>638100</v>
      </c>
      <c r="B4735" s="160" t="s">
        <v>285</v>
      </c>
      <c r="C4735" s="152">
        <v>88000</v>
      </c>
      <c r="D4735" s="167">
        <v>0</v>
      </c>
    </row>
    <row r="4736" spans="1:4" s="136" customFormat="1" ht="20.25" x14ac:dyDescent="0.2">
      <c r="A4736" s="181"/>
      <c r="B4736" s="172" t="s">
        <v>294</v>
      </c>
      <c r="C4736" s="178">
        <f>C4703+C4726+C4731+C4723</f>
        <v>5345500</v>
      </c>
      <c r="D4736" s="178">
        <f>D4703+D4726+D4731+D4723</f>
        <v>23000</v>
      </c>
    </row>
    <row r="4737" spans="1:4" s="136" customFormat="1" ht="20.25" x14ac:dyDescent="0.2">
      <c r="A4737" s="182"/>
      <c r="B4737" s="154"/>
      <c r="C4737" s="152"/>
      <c r="D4737" s="152"/>
    </row>
    <row r="4738" spans="1:4" s="136" customFormat="1" ht="20.25" x14ac:dyDescent="0.2">
      <c r="A4738" s="157"/>
      <c r="B4738" s="154"/>
      <c r="C4738" s="152"/>
      <c r="D4738" s="152"/>
    </row>
    <row r="4739" spans="1:4" s="136" customFormat="1" ht="20.25" x14ac:dyDescent="0.2">
      <c r="A4739" s="159" t="s">
        <v>518</v>
      </c>
      <c r="B4739" s="168"/>
      <c r="C4739" s="152"/>
      <c r="D4739" s="152"/>
    </row>
    <row r="4740" spans="1:4" s="136" customFormat="1" ht="20.25" x14ac:dyDescent="0.2">
      <c r="A4740" s="159" t="s">
        <v>519</v>
      </c>
      <c r="B4740" s="168"/>
      <c r="C4740" s="152"/>
      <c r="D4740" s="152"/>
    </row>
    <row r="4741" spans="1:4" s="136" customFormat="1" ht="20.25" x14ac:dyDescent="0.2">
      <c r="A4741" s="159" t="s">
        <v>319</v>
      </c>
      <c r="B4741" s="168"/>
      <c r="C4741" s="152"/>
      <c r="D4741" s="152"/>
    </row>
    <row r="4742" spans="1:4" s="136" customFormat="1" ht="20.25" x14ac:dyDescent="0.2">
      <c r="A4742" s="159" t="s">
        <v>293</v>
      </c>
      <c r="B4742" s="168"/>
      <c r="C4742" s="152"/>
      <c r="D4742" s="152"/>
    </row>
    <row r="4743" spans="1:4" s="136" customFormat="1" ht="20.25" x14ac:dyDescent="0.2">
      <c r="A4743" s="182"/>
      <c r="B4743" s="161"/>
      <c r="C4743" s="158"/>
      <c r="D4743" s="158"/>
    </row>
    <row r="4744" spans="1:4" s="136" customFormat="1" ht="20.25" x14ac:dyDescent="0.2">
      <c r="A4744" s="175">
        <v>410000</v>
      </c>
      <c r="B4744" s="163" t="s">
        <v>44</v>
      </c>
      <c r="C4744" s="176">
        <f>C4745+C4750+C4770+C4772+C4792+C4795</f>
        <v>71480700</v>
      </c>
      <c r="D4744" s="176">
        <f>D4745+D4750+D4770+D4772+D4792+D4795</f>
        <v>0</v>
      </c>
    </row>
    <row r="4745" spans="1:4" s="136" customFormat="1" ht="20.25" x14ac:dyDescent="0.2">
      <c r="A4745" s="175">
        <v>411000</v>
      </c>
      <c r="B4745" s="163" t="s">
        <v>45</v>
      </c>
      <c r="C4745" s="176">
        <f t="shared" ref="C4745" si="967">SUM(C4746:C4749)</f>
        <v>2050000</v>
      </c>
      <c r="D4745" s="176">
        <f>SUM(D4746:D4749)</f>
        <v>0</v>
      </c>
    </row>
    <row r="4746" spans="1:4" s="136" customFormat="1" ht="20.25" x14ac:dyDescent="0.2">
      <c r="A4746" s="159">
        <v>411100</v>
      </c>
      <c r="B4746" s="160" t="s">
        <v>46</v>
      </c>
      <c r="C4746" s="152">
        <v>1900000</v>
      </c>
      <c r="D4746" s="167">
        <v>0</v>
      </c>
    </row>
    <row r="4747" spans="1:4" s="136" customFormat="1" ht="20.25" x14ac:dyDescent="0.2">
      <c r="A4747" s="159">
        <v>411200</v>
      </c>
      <c r="B4747" s="160" t="s">
        <v>47</v>
      </c>
      <c r="C4747" s="152">
        <v>65000</v>
      </c>
      <c r="D4747" s="167">
        <v>0</v>
      </c>
    </row>
    <row r="4748" spans="1:4" s="136" customFormat="1" ht="40.5" x14ac:dyDescent="0.2">
      <c r="A4748" s="159">
        <v>411300</v>
      </c>
      <c r="B4748" s="160" t="s">
        <v>48</v>
      </c>
      <c r="C4748" s="152">
        <v>65000</v>
      </c>
      <c r="D4748" s="167">
        <v>0</v>
      </c>
    </row>
    <row r="4749" spans="1:4" s="136" customFormat="1" ht="20.25" x14ac:dyDescent="0.2">
      <c r="A4749" s="159">
        <v>411400</v>
      </c>
      <c r="B4749" s="160" t="s">
        <v>49</v>
      </c>
      <c r="C4749" s="152">
        <v>20000</v>
      </c>
      <c r="D4749" s="167">
        <v>0</v>
      </c>
    </row>
    <row r="4750" spans="1:4" s="136" customFormat="1" ht="20.25" x14ac:dyDescent="0.2">
      <c r="A4750" s="175">
        <v>412000</v>
      </c>
      <c r="B4750" s="168" t="s">
        <v>50</v>
      </c>
      <c r="C4750" s="176">
        <f t="shared" ref="C4750:D4750" si="968">SUM(C4751:C4769)</f>
        <v>458700</v>
      </c>
      <c r="D4750" s="176">
        <f t="shared" si="968"/>
        <v>0</v>
      </c>
    </row>
    <row r="4751" spans="1:4" s="136" customFormat="1" ht="20.25" x14ac:dyDescent="0.2">
      <c r="A4751" s="179">
        <v>412100</v>
      </c>
      <c r="B4751" s="160" t="s">
        <v>51</v>
      </c>
      <c r="C4751" s="152">
        <v>18500</v>
      </c>
      <c r="D4751" s="167">
        <v>0</v>
      </c>
    </row>
    <row r="4752" spans="1:4" s="136" customFormat="1" ht="20.25" x14ac:dyDescent="0.2">
      <c r="A4752" s="159">
        <v>412200</v>
      </c>
      <c r="B4752" s="160" t="s">
        <v>52</v>
      </c>
      <c r="C4752" s="152">
        <v>22000</v>
      </c>
      <c r="D4752" s="167">
        <v>0</v>
      </c>
    </row>
    <row r="4753" spans="1:4" s="136" customFormat="1" ht="20.25" x14ac:dyDescent="0.2">
      <c r="A4753" s="159">
        <v>412300</v>
      </c>
      <c r="B4753" s="160" t="s">
        <v>53</v>
      </c>
      <c r="C4753" s="152">
        <v>20000</v>
      </c>
      <c r="D4753" s="167">
        <v>0</v>
      </c>
    </row>
    <row r="4754" spans="1:4" s="136" customFormat="1" ht="20.25" x14ac:dyDescent="0.2">
      <c r="A4754" s="159">
        <v>412500</v>
      </c>
      <c r="B4754" s="160" t="s">
        <v>57</v>
      </c>
      <c r="C4754" s="152">
        <v>20000</v>
      </c>
      <c r="D4754" s="167">
        <v>0</v>
      </c>
    </row>
    <row r="4755" spans="1:4" s="136" customFormat="1" ht="20.25" x14ac:dyDescent="0.2">
      <c r="A4755" s="159">
        <v>412600</v>
      </c>
      <c r="B4755" s="160" t="s">
        <v>58</v>
      </c>
      <c r="C4755" s="152">
        <v>45000</v>
      </c>
      <c r="D4755" s="167">
        <v>0</v>
      </c>
    </row>
    <row r="4756" spans="1:4" s="136" customFormat="1" ht="20.25" x14ac:dyDescent="0.2">
      <c r="A4756" s="159">
        <v>412700</v>
      </c>
      <c r="B4756" s="160" t="s">
        <v>60</v>
      </c>
      <c r="C4756" s="152">
        <v>130000</v>
      </c>
      <c r="D4756" s="167">
        <v>0</v>
      </c>
    </row>
    <row r="4757" spans="1:4" s="136" customFormat="1" ht="20.25" x14ac:dyDescent="0.2">
      <c r="A4757" s="159">
        <v>412700</v>
      </c>
      <c r="B4757" s="160" t="s">
        <v>70</v>
      </c>
      <c r="C4757" s="152">
        <v>10000</v>
      </c>
      <c r="D4757" s="167">
        <v>0</v>
      </c>
    </row>
    <row r="4758" spans="1:4" s="136" customFormat="1" ht="20.25" x14ac:dyDescent="0.2">
      <c r="A4758" s="159">
        <v>412700</v>
      </c>
      <c r="B4758" s="160" t="s">
        <v>71</v>
      </c>
      <c r="C4758" s="152">
        <v>6000</v>
      </c>
      <c r="D4758" s="167">
        <v>0</v>
      </c>
    </row>
    <row r="4759" spans="1:4" s="136" customFormat="1" ht="20.25" x14ac:dyDescent="0.2">
      <c r="A4759" s="159">
        <v>412700</v>
      </c>
      <c r="B4759" s="160" t="s">
        <v>72</v>
      </c>
      <c r="C4759" s="152">
        <v>30000</v>
      </c>
      <c r="D4759" s="167">
        <v>0</v>
      </c>
    </row>
    <row r="4760" spans="1:4" s="136" customFormat="1" ht="20.25" x14ac:dyDescent="0.2">
      <c r="A4760" s="159">
        <v>412900</v>
      </c>
      <c r="B4760" s="169" t="s">
        <v>74</v>
      </c>
      <c r="C4760" s="152">
        <v>1000</v>
      </c>
      <c r="D4760" s="167">
        <v>0</v>
      </c>
    </row>
    <row r="4761" spans="1:4" s="136" customFormat="1" ht="20.25" x14ac:dyDescent="0.2">
      <c r="A4761" s="159">
        <v>412900</v>
      </c>
      <c r="B4761" s="169" t="s">
        <v>75</v>
      </c>
      <c r="C4761" s="152">
        <v>78700</v>
      </c>
      <c r="D4761" s="167">
        <v>0</v>
      </c>
    </row>
    <row r="4762" spans="1:4" s="136" customFormat="1" ht="20.25" x14ac:dyDescent="0.2">
      <c r="A4762" s="159">
        <v>412900</v>
      </c>
      <c r="B4762" s="169" t="s">
        <v>76</v>
      </c>
      <c r="C4762" s="152">
        <v>3999.9999999999995</v>
      </c>
      <c r="D4762" s="167">
        <v>0</v>
      </c>
    </row>
    <row r="4763" spans="1:4" s="136" customFormat="1" ht="20.25" x14ac:dyDescent="0.2">
      <c r="A4763" s="159">
        <v>412900</v>
      </c>
      <c r="B4763" s="169" t="s">
        <v>77</v>
      </c>
      <c r="C4763" s="152">
        <v>3000</v>
      </c>
      <c r="D4763" s="167">
        <v>0</v>
      </c>
    </row>
    <row r="4764" spans="1:4" s="136" customFormat="1" ht="20.25" x14ac:dyDescent="0.2">
      <c r="A4764" s="159">
        <v>412900</v>
      </c>
      <c r="B4764" s="169" t="s">
        <v>78</v>
      </c>
      <c r="C4764" s="152">
        <v>5000</v>
      </c>
      <c r="D4764" s="167">
        <v>0</v>
      </c>
    </row>
    <row r="4765" spans="1:4" s="136" customFormat="1" ht="20.25" x14ac:dyDescent="0.2">
      <c r="A4765" s="159">
        <v>412900</v>
      </c>
      <c r="B4765" s="160" t="s">
        <v>80</v>
      </c>
      <c r="C4765" s="152">
        <v>500</v>
      </c>
      <c r="D4765" s="167">
        <v>0</v>
      </c>
    </row>
    <row r="4766" spans="1:4" s="136" customFormat="1" ht="20.25" x14ac:dyDescent="0.2">
      <c r="A4766" s="159">
        <v>412900</v>
      </c>
      <c r="B4766" s="160" t="s">
        <v>81</v>
      </c>
      <c r="C4766" s="152">
        <v>26000</v>
      </c>
      <c r="D4766" s="167">
        <v>0</v>
      </c>
    </row>
    <row r="4767" spans="1:4" s="136" customFormat="1" ht="20.25" x14ac:dyDescent="0.2">
      <c r="A4767" s="159">
        <v>412900</v>
      </c>
      <c r="B4767" s="160" t="s">
        <v>88</v>
      </c>
      <c r="C4767" s="152">
        <v>13000</v>
      </c>
      <c r="D4767" s="167">
        <v>0</v>
      </c>
    </row>
    <row r="4768" spans="1:4" s="136" customFormat="1" ht="20.25" x14ac:dyDescent="0.2">
      <c r="A4768" s="159">
        <v>412900</v>
      </c>
      <c r="B4768" s="160" t="s">
        <v>89</v>
      </c>
      <c r="C4768" s="152">
        <v>20000</v>
      </c>
      <c r="D4768" s="167">
        <v>0</v>
      </c>
    </row>
    <row r="4769" spans="1:4" s="136" customFormat="1" ht="20.25" x14ac:dyDescent="0.2">
      <c r="A4769" s="159">
        <v>412900</v>
      </c>
      <c r="B4769" s="160" t="s">
        <v>90</v>
      </c>
      <c r="C4769" s="152">
        <v>5999.9999999999964</v>
      </c>
      <c r="D4769" s="167">
        <v>0</v>
      </c>
    </row>
    <row r="4770" spans="1:4" s="136" customFormat="1" ht="20.25" x14ac:dyDescent="0.2">
      <c r="A4770" s="175">
        <v>414000</v>
      </c>
      <c r="B4770" s="168" t="s">
        <v>107</v>
      </c>
      <c r="C4770" s="176">
        <f>SUM(C4771:C4771)</f>
        <v>2450000</v>
      </c>
      <c r="D4770" s="176">
        <f>SUM(D4771:D4771)</f>
        <v>0</v>
      </c>
    </row>
    <row r="4771" spans="1:4" s="136" customFormat="1" ht="20.25" x14ac:dyDescent="0.2">
      <c r="A4771" s="159">
        <v>414100</v>
      </c>
      <c r="B4771" s="160" t="s">
        <v>118</v>
      </c>
      <c r="C4771" s="152">
        <v>2450000</v>
      </c>
      <c r="D4771" s="167">
        <v>0</v>
      </c>
    </row>
    <row r="4772" spans="1:4" s="136" customFormat="1" ht="20.25" x14ac:dyDescent="0.2">
      <c r="A4772" s="175">
        <v>415000</v>
      </c>
      <c r="B4772" s="168" t="s">
        <v>119</v>
      </c>
      <c r="C4772" s="176">
        <f>SUM(C4773:C4791)</f>
        <v>6215000</v>
      </c>
      <c r="D4772" s="176">
        <f>SUM(D4773:D4791)</f>
        <v>0</v>
      </c>
    </row>
    <row r="4773" spans="1:4" s="136" customFormat="1" ht="20.25" x14ac:dyDescent="0.2">
      <c r="A4773" s="159">
        <v>415200</v>
      </c>
      <c r="B4773" s="160" t="s">
        <v>520</v>
      </c>
      <c r="C4773" s="152">
        <v>70000</v>
      </c>
      <c r="D4773" s="167">
        <v>0</v>
      </c>
    </row>
    <row r="4774" spans="1:4" s="136" customFormat="1" ht="20.25" x14ac:dyDescent="0.2">
      <c r="A4774" s="159">
        <v>415200</v>
      </c>
      <c r="B4774" s="160" t="s">
        <v>154</v>
      </c>
      <c r="C4774" s="152">
        <v>13000</v>
      </c>
      <c r="D4774" s="167">
        <v>0</v>
      </c>
    </row>
    <row r="4775" spans="1:4" s="136" customFormat="1" ht="40.5" x14ac:dyDescent="0.2">
      <c r="A4775" s="159">
        <v>415200</v>
      </c>
      <c r="B4775" s="160" t="s">
        <v>155</v>
      </c>
      <c r="C4775" s="152">
        <v>350000</v>
      </c>
      <c r="D4775" s="167">
        <v>0</v>
      </c>
    </row>
    <row r="4776" spans="1:4" s="136" customFormat="1" ht="20.25" x14ac:dyDescent="0.2">
      <c r="A4776" s="159">
        <v>415200</v>
      </c>
      <c r="B4776" s="160" t="s">
        <v>156</v>
      </c>
      <c r="C4776" s="152">
        <v>35000</v>
      </c>
      <c r="D4776" s="167">
        <v>0</v>
      </c>
    </row>
    <row r="4777" spans="1:4" s="136" customFormat="1" ht="20.25" x14ac:dyDescent="0.2">
      <c r="A4777" s="159">
        <v>415200</v>
      </c>
      <c r="B4777" s="160" t="s">
        <v>157</v>
      </c>
      <c r="C4777" s="152">
        <v>40000</v>
      </c>
      <c r="D4777" s="167">
        <v>0</v>
      </c>
    </row>
    <row r="4778" spans="1:4" s="136" customFormat="1" ht="20.25" x14ac:dyDescent="0.2">
      <c r="A4778" s="159">
        <v>415200</v>
      </c>
      <c r="B4778" s="160" t="s">
        <v>158</v>
      </c>
      <c r="C4778" s="152">
        <v>70000</v>
      </c>
      <c r="D4778" s="167">
        <v>0</v>
      </c>
    </row>
    <row r="4779" spans="1:4" s="136" customFormat="1" ht="20.25" x14ac:dyDescent="0.2">
      <c r="A4779" s="159">
        <v>415200</v>
      </c>
      <c r="B4779" s="160" t="s">
        <v>159</v>
      </c>
      <c r="C4779" s="152">
        <v>500000</v>
      </c>
      <c r="D4779" s="167">
        <v>0</v>
      </c>
    </row>
    <row r="4780" spans="1:4" s="136" customFormat="1" ht="20.25" x14ac:dyDescent="0.2">
      <c r="A4780" s="159">
        <v>415200</v>
      </c>
      <c r="B4780" s="160" t="s">
        <v>650</v>
      </c>
      <c r="C4780" s="152">
        <v>80000</v>
      </c>
      <c r="D4780" s="167">
        <v>0</v>
      </c>
    </row>
    <row r="4781" spans="1:4" s="136" customFormat="1" ht="20.25" x14ac:dyDescent="0.2">
      <c r="A4781" s="159">
        <v>415200</v>
      </c>
      <c r="B4781" s="160" t="s">
        <v>160</v>
      </c>
      <c r="C4781" s="152">
        <v>25000</v>
      </c>
      <c r="D4781" s="167">
        <v>0</v>
      </c>
    </row>
    <row r="4782" spans="1:4" s="136" customFormat="1" ht="20.25" x14ac:dyDescent="0.2">
      <c r="A4782" s="159">
        <v>415200</v>
      </c>
      <c r="B4782" s="160" t="s">
        <v>161</v>
      </c>
      <c r="C4782" s="152">
        <v>70000</v>
      </c>
      <c r="D4782" s="167">
        <v>0</v>
      </c>
    </row>
    <row r="4783" spans="1:4" s="136" customFormat="1" ht="20.25" x14ac:dyDescent="0.2">
      <c r="A4783" s="159">
        <v>415200</v>
      </c>
      <c r="B4783" s="160" t="s">
        <v>141</v>
      </c>
      <c r="C4783" s="152">
        <v>1050000</v>
      </c>
      <c r="D4783" s="167">
        <v>0</v>
      </c>
    </row>
    <row r="4784" spans="1:4" s="136" customFormat="1" ht="20.25" x14ac:dyDescent="0.2">
      <c r="A4784" s="159">
        <v>415200</v>
      </c>
      <c r="B4784" s="160" t="s">
        <v>162</v>
      </c>
      <c r="C4784" s="152">
        <v>50000</v>
      </c>
      <c r="D4784" s="167">
        <v>0</v>
      </c>
    </row>
    <row r="4785" spans="1:4" s="136" customFormat="1" ht="20.25" x14ac:dyDescent="0.2">
      <c r="A4785" s="159">
        <v>415200</v>
      </c>
      <c r="B4785" s="160" t="s">
        <v>163</v>
      </c>
      <c r="C4785" s="152">
        <v>370000</v>
      </c>
      <c r="D4785" s="167">
        <v>0</v>
      </c>
    </row>
    <row r="4786" spans="1:4" s="136" customFormat="1" ht="20.25" x14ac:dyDescent="0.2">
      <c r="A4786" s="159">
        <v>415200</v>
      </c>
      <c r="B4786" s="160" t="s">
        <v>164</v>
      </c>
      <c r="C4786" s="152">
        <v>210000</v>
      </c>
      <c r="D4786" s="167">
        <v>0</v>
      </c>
    </row>
    <row r="4787" spans="1:4" s="136" customFormat="1" ht="20.25" x14ac:dyDescent="0.2">
      <c r="A4787" s="159">
        <v>415200</v>
      </c>
      <c r="B4787" s="160" t="s">
        <v>651</v>
      </c>
      <c r="C4787" s="152">
        <v>3000000</v>
      </c>
      <c r="D4787" s="167">
        <v>0</v>
      </c>
    </row>
    <row r="4788" spans="1:4" s="136" customFormat="1" ht="20.25" x14ac:dyDescent="0.2">
      <c r="A4788" s="159">
        <v>415200</v>
      </c>
      <c r="B4788" s="160" t="s">
        <v>679</v>
      </c>
      <c r="C4788" s="152">
        <v>170000</v>
      </c>
      <c r="D4788" s="167">
        <v>0</v>
      </c>
    </row>
    <row r="4789" spans="1:4" s="136" customFormat="1" ht="20.25" x14ac:dyDescent="0.2">
      <c r="A4789" s="159">
        <v>415200</v>
      </c>
      <c r="B4789" s="160" t="s">
        <v>346</v>
      </c>
      <c r="C4789" s="152">
        <v>22000</v>
      </c>
      <c r="D4789" s="167">
        <v>0</v>
      </c>
    </row>
    <row r="4790" spans="1:4" s="136" customFormat="1" ht="20.25" x14ac:dyDescent="0.2">
      <c r="A4790" s="159">
        <v>415200</v>
      </c>
      <c r="B4790" s="160" t="s">
        <v>165</v>
      </c>
      <c r="C4790" s="152">
        <v>40000</v>
      </c>
      <c r="D4790" s="167">
        <v>0</v>
      </c>
    </row>
    <row r="4791" spans="1:4" s="136" customFormat="1" ht="40.5" x14ac:dyDescent="0.2">
      <c r="A4791" s="159">
        <v>415200</v>
      </c>
      <c r="B4791" s="160" t="s">
        <v>166</v>
      </c>
      <c r="C4791" s="152">
        <v>50000</v>
      </c>
      <c r="D4791" s="167">
        <v>0</v>
      </c>
    </row>
    <row r="4792" spans="1:4" s="136" customFormat="1" ht="20.25" x14ac:dyDescent="0.2">
      <c r="A4792" s="175">
        <v>416000</v>
      </c>
      <c r="B4792" s="168" t="s">
        <v>167</v>
      </c>
      <c r="C4792" s="176">
        <f t="shared" ref="C4792" si="969">SUM(C4793:C4794)</f>
        <v>60300000</v>
      </c>
      <c r="D4792" s="176">
        <f>SUM(D4793:D4794)</f>
        <v>0</v>
      </c>
    </row>
    <row r="4793" spans="1:4" s="136" customFormat="1" ht="20.25" x14ac:dyDescent="0.2">
      <c r="A4793" s="159">
        <v>416100</v>
      </c>
      <c r="B4793" s="160" t="s">
        <v>189</v>
      </c>
      <c r="C4793" s="152">
        <v>60000000</v>
      </c>
      <c r="D4793" s="167">
        <v>0</v>
      </c>
    </row>
    <row r="4794" spans="1:4" s="136" customFormat="1" ht="20.25" x14ac:dyDescent="0.2">
      <c r="A4794" s="159">
        <v>416300</v>
      </c>
      <c r="B4794" s="160" t="s">
        <v>193</v>
      </c>
      <c r="C4794" s="152">
        <v>300000</v>
      </c>
      <c r="D4794" s="167">
        <v>0</v>
      </c>
    </row>
    <row r="4795" spans="1:4" s="177" customFormat="1" ht="40.5" x14ac:dyDescent="0.2">
      <c r="A4795" s="175">
        <v>418000</v>
      </c>
      <c r="B4795" s="168" t="s">
        <v>196</v>
      </c>
      <c r="C4795" s="176">
        <f t="shared" ref="C4795" si="970">C4796</f>
        <v>7000</v>
      </c>
      <c r="D4795" s="176">
        <f t="shared" ref="D4795" si="971">D4796</f>
        <v>0</v>
      </c>
    </row>
    <row r="4796" spans="1:4" s="136" customFormat="1" ht="20.25" x14ac:dyDescent="0.2">
      <c r="A4796" s="159">
        <v>418400</v>
      </c>
      <c r="B4796" s="160" t="s">
        <v>198</v>
      </c>
      <c r="C4796" s="152">
        <v>7000</v>
      </c>
      <c r="D4796" s="167">
        <v>0</v>
      </c>
    </row>
    <row r="4797" spans="1:4" s="136" customFormat="1" ht="20.25" x14ac:dyDescent="0.2">
      <c r="A4797" s="175">
        <v>480000</v>
      </c>
      <c r="B4797" s="168" t="s">
        <v>200</v>
      </c>
      <c r="C4797" s="176">
        <f>C4798+C4802</f>
        <v>1717999.9943152999</v>
      </c>
      <c r="D4797" s="176">
        <f>D4798+D4802</f>
        <v>0</v>
      </c>
    </row>
    <row r="4798" spans="1:4" s="136" customFormat="1" ht="20.25" x14ac:dyDescent="0.2">
      <c r="A4798" s="175">
        <v>487000</v>
      </c>
      <c r="B4798" s="168" t="s">
        <v>25</v>
      </c>
      <c r="C4798" s="176">
        <f>SUM(C4799:C4801)</f>
        <v>1403000</v>
      </c>
      <c r="D4798" s="176">
        <f>SUM(D4799:D4801)</f>
        <v>0</v>
      </c>
    </row>
    <row r="4799" spans="1:4" s="136" customFormat="1" ht="20.25" x14ac:dyDescent="0.2">
      <c r="A4799" s="159">
        <v>487300</v>
      </c>
      <c r="B4799" s="160" t="s">
        <v>213</v>
      </c>
      <c r="C4799" s="152">
        <v>43000</v>
      </c>
      <c r="D4799" s="167">
        <v>0</v>
      </c>
    </row>
    <row r="4800" spans="1:4" s="136" customFormat="1" ht="20.25" x14ac:dyDescent="0.2">
      <c r="A4800" s="159">
        <v>487300</v>
      </c>
      <c r="B4800" s="160" t="s">
        <v>214</v>
      </c>
      <c r="C4800" s="152">
        <v>460000</v>
      </c>
      <c r="D4800" s="167">
        <v>0</v>
      </c>
    </row>
    <row r="4801" spans="1:4" s="136" customFormat="1" ht="20.25" x14ac:dyDescent="0.2">
      <c r="A4801" s="179">
        <v>487400</v>
      </c>
      <c r="B4801" s="160" t="s">
        <v>225</v>
      </c>
      <c r="C4801" s="152">
        <v>900000</v>
      </c>
      <c r="D4801" s="167">
        <v>0</v>
      </c>
    </row>
    <row r="4802" spans="1:4" s="177" customFormat="1" ht="20.25" x14ac:dyDescent="0.2">
      <c r="A4802" s="175">
        <v>488000</v>
      </c>
      <c r="B4802" s="168" t="s">
        <v>31</v>
      </c>
      <c r="C4802" s="176">
        <f t="shared" ref="C4802" si="972">SUM(C4803:C4805)</f>
        <v>314999.99431529985</v>
      </c>
      <c r="D4802" s="176">
        <f>SUM(D4803:D4805)</f>
        <v>0</v>
      </c>
    </row>
    <row r="4803" spans="1:4" s="136" customFormat="1" ht="20.25" x14ac:dyDescent="0.2">
      <c r="A4803" s="159">
        <v>488100</v>
      </c>
      <c r="B4803" s="160" t="s">
        <v>240</v>
      </c>
      <c r="C4803" s="152">
        <v>249999.99431529985</v>
      </c>
      <c r="D4803" s="167">
        <v>0</v>
      </c>
    </row>
    <row r="4804" spans="1:4" s="136" customFormat="1" ht="20.25" x14ac:dyDescent="0.2">
      <c r="A4804" s="159">
        <v>488100</v>
      </c>
      <c r="B4804" s="160" t="s">
        <v>241</v>
      </c>
      <c r="C4804" s="152">
        <v>15000</v>
      </c>
      <c r="D4804" s="167">
        <v>0</v>
      </c>
    </row>
    <row r="4805" spans="1:4" s="136" customFormat="1" ht="20.25" x14ac:dyDescent="0.2">
      <c r="A4805" s="159">
        <v>488100</v>
      </c>
      <c r="B4805" s="160" t="s">
        <v>242</v>
      </c>
      <c r="C4805" s="152">
        <v>50000</v>
      </c>
      <c r="D4805" s="167">
        <v>0</v>
      </c>
    </row>
    <row r="4806" spans="1:4" s="136" customFormat="1" ht="20.25" x14ac:dyDescent="0.2">
      <c r="A4806" s="175">
        <v>510000</v>
      </c>
      <c r="B4806" s="168" t="s">
        <v>243</v>
      </c>
      <c r="C4806" s="176">
        <f>C4807+C4810+0</f>
        <v>13000</v>
      </c>
      <c r="D4806" s="176">
        <f>D4807+D4810+0</f>
        <v>0</v>
      </c>
    </row>
    <row r="4807" spans="1:4" s="136" customFormat="1" ht="20.25" x14ac:dyDescent="0.2">
      <c r="A4807" s="175">
        <v>511000</v>
      </c>
      <c r="B4807" s="168" t="s">
        <v>244</v>
      </c>
      <c r="C4807" s="176">
        <f t="shared" ref="C4807" si="973">SUM(C4808:C4809)</f>
        <v>8000</v>
      </c>
      <c r="D4807" s="176">
        <f>SUM(D4808:D4809)</f>
        <v>0</v>
      </c>
    </row>
    <row r="4808" spans="1:4" s="136" customFormat="1" ht="20.25" x14ac:dyDescent="0.2">
      <c r="A4808" s="159">
        <v>511300</v>
      </c>
      <c r="B4808" s="160" t="s">
        <v>247</v>
      </c>
      <c r="C4808" s="152">
        <v>5000</v>
      </c>
      <c r="D4808" s="167">
        <v>0</v>
      </c>
    </row>
    <row r="4809" spans="1:4" s="136" customFormat="1" ht="20.25" x14ac:dyDescent="0.2">
      <c r="A4809" s="159">
        <v>511700</v>
      </c>
      <c r="B4809" s="160" t="s">
        <v>250</v>
      </c>
      <c r="C4809" s="152">
        <v>3000</v>
      </c>
      <c r="D4809" s="167">
        <v>0</v>
      </c>
    </row>
    <row r="4810" spans="1:4" s="177" customFormat="1" ht="20.25" x14ac:dyDescent="0.2">
      <c r="A4810" s="175">
        <v>516000</v>
      </c>
      <c r="B4810" s="168" t="s">
        <v>256</v>
      </c>
      <c r="C4810" s="176">
        <f t="shared" ref="C4810" si="974">C4811</f>
        <v>5000</v>
      </c>
      <c r="D4810" s="176">
        <f t="shared" ref="D4810" si="975">D4811</f>
        <v>0</v>
      </c>
    </row>
    <row r="4811" spans="1:4" s="136" customFormat="1" ht="20.25" x14ac:dyDescent="0.2">
      <c r="A4811" s="159">
        <v>516100</v>
      </c>
      <c r="B4811" s="160" t="s">
        <v>256</v>
      </c>
      <c r="C4811" s="152">
        <v>5000</v>
      </c>
      <c r="D4811" s="167">
        <v>0</v>
      </c>
    </row>
    <row r="4812" spans="1:4" s="177" customFormat="1" ht="20.25" x14ac:dyDescent="0.2">
      <c r="A4812" s="175">
        <v>630000</v>
      </c>
      <c r="B4812" s="168" t="s">
        <v>277</v>
      </c>
      <c r="C4812" s="176">
        <f>C4813+C4815</f>
        <v>14000</v>
      </c>
      <c r="D4812" s="176">
        <f>D4813+D4815</f>
        <v>0</v>
      </c>
    </row>
    <row r="4813" spans="1:4" s="177" customFormat="1" ht="20.25" x14ac:dyDescent="0.2">
      <c r="A4813" s="175">
        <v>631000</v>
      </c>
      <c r="B4813" s="168" t="s">
        <v>278</v>
      </c>
      <c r="C4813" s="176">
        <f>0+C4814</f>
        <v>0</v>
      </c>
      <c r="D4813" s="176">
        <f>0+D4814</f>
        <v>0</v>
      </c>
    </row>
    <row r="4814" spans="1:4" s="136" customFormat="1" ht="20.25" x14ac:dyDescent="0.2">
      <c r="A4814" s="179">
        <v>631200</v>
      </c>
      <c r="B4814" s="160" t="s">
        <v>280</v>
      </c>
      <c r="C4814" s="152">
        <v>0</v>
      </c>
      <c r="D4814" s="167">
        <v>0</v>
      </c>
    </row>
    <row r="4815" spans="1:4" s="177" customFormat="1" ht="20.25" x14ac:dyDescent="0.2">
      <c r="A4815" s="175">
        <v>638000</v>
      </c>
      <c r="B4815" s="168" t="s">
        <v>284</v>
      </c>
      <c r="C4815" s="176">
        <f t="shared" ref="C4815" si="976">C4816</f>
        <v>14000</v>
      </c>
      <c r="D4815" s="176">
        <f t="shared" ref="D4815" si="977">D4816</f>
        <v>0</v>
      </c>
    </row>
    <row r="4816" spans="1:4" s="136" customFormat="1" ht="20.25" x14ac:dyDescent="0.2">
      <c r="A4816" s="159">
        <v>638100</v>
      </c>
      <c r="B4816" s="160" t="s">
        <v>285</v>
      </c>
      <c r="C4816" s="152">
        <v>14000</v>
      </c>
      <c r="D4816" s="167">
        <v>0</v>
      </c>
    </row>
    <row r="4817" spans="1:4" s="136" customFormat="1" ht="20.25" x14ac:dyDescent="0.2">
      <c r="A4817" s="181"/>
      <c r="B4817" s="172" t="s">
        <v>294</v>
      </c>
      <c r="C4817" s="178">
        <f>C4744+C4797+C4806+C4812</f>
        <v>73225699.994315296</v>
      </c>
      <c r="D4817" s="178">
        <f>D4744+D4797+D4806+D4812</f>
        <v>0</v>
      </c>
    </row>
    <row r="4818" spans="1:4" s="136" customFormat="1" ht="20.25" x14ac:dyDescent="0.2">
      <c r="A4818" s="159"/>
      <c r="B4818" s="160"/>
      <c r="C4818" s="152"/>
      <c r="D4818" s="152"/>
    </row>
    <row r="4819" spans="1:4" s="136" customFormat="1" ht="20.25" x14ac:dyDescent="0.2">
      <c r="A4819" s="159"/>
      <c r="B4819" s="160"/>
      <c r="C4819" s="152"/>
      <c r="D4819" s="152"/>
    </row>
    <row r="4820" spans="1:4" s="177" customFormat="1" ht="20.25" x14ac:dyDescent="0.2">
      <c r="A4820" s="180" t="s">
        <v>287</v>
      </c>
      <c r="B4820" s="168" t="s">
        <v>521</v>
      </c>
      <c r="C4820" s="152"/>
      <c r="D4820" s="152"/>
    </row>
    <row r="4821" spans="1:4" s="136" customFormat="1" ht="20.25" x14ac:dyDescent="0.2">
      <c r="A4821" s="179" t="s">
        <v>287</v>
      </c>
      <c r="B4821" s="160" t="s">
        <v>288</v>
      </c>
      <c r="C4821" s="152">
        <v>9645300</v>
      </c>
      <c r="D4821" s="152">
        <v>0</v>
      </c>
    </row>
    <row r="4822" spans="1:4" s="136" customFormat="1" ht="20.25" x14ac:dyDescent="0.2">
      <c r="A4822" s="181"/>
      <c r="B4822" s="172" t="s">
        <v>294</v>
      </c>
      <c r="C4822" s="178">
        <f t="shared" ref="C4822" si="978">SUM(C4821:C4821)</f>
        <v>9645300</v>
      </c>
      <c r="D4822" s="178">
        <f t="shared" ref="D4822" si="979">SUM(D4821:D4821)</f>
        <v>0</v>
      </c>
    </row>
    <row r="4823" spans="1:4" s="136" customFormat="1" ht="20.25" x14ac:dyDescent="0.2">
      <c r="A4823" s="159"/>
      <c r="B4823" s="160"/>
      <c r="C4823" s="152"/>
      <c r="D4823" s="152"/>
    </row>
    <row r="4824" spans="1:4" s="136" customFormat="1" ht="20.25" x14ac:dyDescent="0.2">
      <c r="A4824" s="157"/>
      <c r="B4824" s="154"/>
      <c r="C4824" s="152"/>
      <c r="D4824" s="152"/>
    </row>
    <row r="4825" spans="1:4" s="136" customFormat="1" ht="20.25" x14ac:dyDescent="0.2">
      <c r="A4825" s="159" t="s">
        <v>522</v>
      </c>
      <c r="B4825" s="168"/>
      <c r="C4825" s="152"/>
      <c r="D4825" s="152"/>
    </row>
    <row r="4826" spans="1:4" s="136" customFormat="1" ht="20.25" x14ac:dyDescent="0.2">
      <c r="A4826" s="159" t="s">
        <v>369</v>
      </c>
      <c r="B4826" s="168"/>
      <c r="C4826" s="152"/>
      <c r="D4826" s="152"/>
    </row>
    <row r="4827" spans="1:4" s="136" customFormat="1" ht="20.25" x14ac:dyDescent="0.2">
      <c r="A4827" s="159" t="s">
        <v>523</v>
      </c>
      <c r="B4827" s="168"/>
      <c r="C4827" s="152"/>
      <c r="D4827" s="152"/>
    </row>
    <row r="4828" spans="1:4" s="136" customFormat="1" ht="20.25" x14ac:dyDescent="0.2">
      <c r="A4828" s="159" t="s">
        <v>524</v>
      </c>
      <c r="B4828" s="168"/>
      <c r="C4828" s="152"/>
      <c r="D4828" s="152"/>
    </row>
    <row r="4829" spans="1:4" s="136" customFormat="1" ht="20.25" x14ac:dyDescent="0.2">
      <c r="A4829" s="182"/>
      <c r="B4829" s="161"/>
      <c r="C4829" s="152"/>
      <c r="D4829" s="152"/>
    </row>
    <row r="4830" spans="1:4" s="136" customFormat="1" ht="20.25" x14ac:dyDescent="0.2">
      <c r="A4830" s="175">
        <v>410000</v>
      </c>
      <c r="B4830" s="163" t="s">
        <v>44</v>
      </c>
      <c r="C4830" s="176">
        <f>C4831+C4835+0+C4837+0</f>
        <v>15987400</v>
      </c>
      <c r="D4830" s="176">
        <f>D4831+D4835+0+D4837+0</f>
        <v>151900000</v>
      </c>
    </row>
    <row r="4831" spans="1:4" s="136" customFormat="1" ht="20.25" x14ac:dyDescent="0.2">
      <c r="A4831" s="175">
        <v>412000</v>
      </c>
      <c r="B4831" s="168" t="s">
        <v>50</v>
      </c>
      <c r="C4831" s="176">
        <f>SUM(C4832:C4834)</f>
        <v>9987400</v>
      </c>
      <c r="D4831" s="176">
        <f>SUM(D4832:D4834)</f>
        <v>0</v>
      </c>
    </row>
    <row r="4832" spans="1:4" s="136" customFormat="1" ht="20.25" x14ac:dyDescent="0.2">
      <c r="A4832" s="179">
        <v>412700</v>
      </c>
      <c r="B4832" s="160" t="s">
        <v>60</v>
      </c>
      <c r="C4832" s="152">
        <v>1952100</v>
      </c>
      <c r="D4832" s="167">
        <v>0</v>
      </c>
    </row>
    <row r="4833" spans="1:4" s="136" customFormat="1" ht="40.5" x14ac:dyDescent="0.2">
      <c r="A4833" s="159">
        <v>412700</v>
      </c>
      <c r="B4833" s="160" t="s">
        <v>67</v>
      </c>
      <c r="C4833" s="152">
        <v>8030300</v>
      </c>
      <c r="D4833" s="167">
        <v>0</v>
      </c>
    </row>
    <row r="4834" spans="1:4" s="136" customFormat="1" ht="20.25" x14ac:dyDescent="0.2">
      <c r="A4834" s="159">
        <v>412900</v>
      </c>
      <c r="B4834" s="160" t="s">
        <v>82</v>
      </c>
      <c r="C4834" s="152">
        <v>5000</v>
      </c>
      <c r="D4834" s="167">
        <v>0</v>
      </c>
    </row>
    <row r="4835" spans="1:4" s="136" customFormat="1" ht="20.25" x14ac:dyDescent="0.2">
      <c r="A4835" s="175">
        <v>415000</v>
      </c>
      <c r="B4835" s="168" t="s">
        <v>119</v>
      </c>
      <c r="C4835" s="176">
        <f>SUM(C4836:C4836)</f>
        <v>0</v>
      </c>
      <c r="D4835" s="176">
        <f>SUM(D4836:D4836)</f>
        <v>151900000</v>
      </c>
    </row>
    <row r="4836" spans="1:4" s="136" customFormat="1" ht="20.25" x14ac:dyDescent="0.2">
      <c r="A4836" s="159">
        <v>415200</v>
      </c>
      <c r="B4836" s="160" t="s">
        <v>124</v>
      </c>
      <c r="C4836" s="152">
        <v>0</v>
      </c>
      <c r="D4836" s="152">
        <v>151900000</v>
      </c>
    </row>
    <row r="4837" spans="1:4" s="177" customFormat="1" ht="20.25" x14ac:dyDescent="0.2">
      <c r="A4837" s="175">
        <v>419000</v>
      </c>
      <c r="B4837" s="168" t="s">
        <v>199</v>
      </c>
      <c r="C4837" s="176">
        <f t="shared" ref="C4837" si="980">C4838</f>
        <v>6000000</v>
      </c>
      <c r="D4837" s="176">
        <f t="shared" ref="D4837" si="981">D4838</f>
        <v>0</v>
      </c>
    </row>
    <row r="4838" spans="1:4" s="136" customFormat="1" ht="20.25" x14ac:dyDescent="0.2">
      <c r="A4838" s="159">
        <v>419100</v>
      </c>
      <c r="B4838" s="160" t="s">
        <v>199</v>
      </c>
      <c r="C4838" s="152">
        <v>6000000</v>
      </c>
      <c r="D4838" s="167">
        <v>0</v>
      </c>
    </row>
    <row r="4839" spans="1:4" s="136" customFormat="1" ht="20.25" x14ac:dyDescent="0.2">
      <c r="A4839" s="175">
        <v>480000</v>
      </c>
      <c r="B4839" s="168" t="s">
        <v>200</v>
      </c>
      <c r="C4839" s="176">
        <f>C4840+C4846</f>
        <v>9433000</v>
      </c>
      <c r="D4839" s="176">
        <f>D4840+D4846</f>
        <v>0</v>
      </c>
    </row>
    <row r="4840" spans="1:4" s="136" customFormat="1" ht="20.25" x14ac:dyDescent="0.2">
      <c r="A4840" s="175">
        <v>487000</v>
      </c>
      <c r="B4840" s="168" t="s">
        <v>25</v>
      </c>
      <c r="C4840" s="176">
        <f>SUM(C4841:C4845)</f>
        <v>2078000</v>
      </c>
      <c r="D4840" s="176">
        <f>SUM(D4841:D4845)</f>
        <v>0</v>
      </c>
    </row>
    <row r="4841" spans="1:4" s="136" customFormat="1" ht="20.25" x14ac:dyDescent="0.2">
      <c r="A4841" s="184">
        <v>487100</v>
      </c>
      <c r="B4841" s="189" t="s">
        <v>201</v>
      </c>
      <c r="C4841" s="152">
        <v>47000</v>
      </c>
      <c r="D4841" s="167">
        <v>0</v>
      </c>
    </row>
    <row r="4842" spans="1:4" s="136" customFormat="1" ht="20.25" x14ac:dyDescent="0.2">
      <c r="A4842" s="184">
        <v>487100</v>
      </c>
      <c r="B4842" s="189" t="s">
        <v>202</v>
      </c>
      <c r="C4842" s="152">
        <v>201000</v>
      </c>
      <c r="D4842" s="167">
        <v>0</v>
      </c>
    </row>
    <row r="4843" spans="1:4" s="136" customFormat="1" ht="20.25" x14ac:dyDescent="0.2">
      <c r="A4843" s="184">
        <v>487100</v>
      </c>
      <c r="B4843" s="189" t="s">
        <v>203</v>
      </c>
      <c r="C4843" s="152">
        <v>30000</v>
      </c>
      <c r="D4843" s="167">
        <v>0</v>
      </c>
    </row>
    <row r="4844" spans="1:4" s="136" customFormat="1" ht="20.25" x14ac:dyDescent="0.2">
      <c r="A4844" s="184">
        <v>487300</v>
      </c>
      <c r="B4844" s="189" t="s">
        <v>205</v>
      </c>
      <c r="C4844" s="152">
        <v>300000</v>
      </c>
      <c r="D4844" s="167">
        <v>0</v>
      </c>
    </row>
    <row r="4845" spans="1:4" s="136" customFormat="1" ht="20.25" x14ac:dyDescent="0.2">
      <c r="A4845" s="184">
        <v>487400</v>
      </c>
      <c r="B4845" s="189" t="s">
        <v>217</v>
      </c>
      <c r="C4845" s="152">
        <v>1500000</v>
      </c>
      <c r="D4845" s="167">
        <v>0</v>
      </c>
    </row>
    <row r="4846" spans="1:4" s="177" customFormat="1" ht="20.25" x14ac:dyDescent="0.2">
      <c r="A4846" s="175">
        <v>488000</v>
      </c>
      <c r="B4846" s="168" t="s">
        <v>31</v>
      </c>
      <c r="C4846" s="176">
        <f>SUM(C4847:C4849)</f>
        <v>7355000</v>
      </c>
      <c r="D4846" s="176">
        <f>SUM(D4847:D4849)</f>
        <v>0</v>
      </c>
    </row>
    <row r="4847" spans="1:4" s="136" customFormat="1" ht="20.25" x14ac:dyDescent="0.2">
      <c r="A4847" s="159">
        <v>488100</v>
      </c>
      <c r="B4847" s="160" t="s">
        <v>227</v>
      </c>
      <c r="C4847" s="152">
        <v>5000</v>
      </c>
      <c r="D4847" s="167">
        <v>0</v>
      </c>
    </row>
    <row r="4848" spans="1:4" s="136" customFormat="1" ht="20.25" x14ac:dyDescent="0.2">
      <c r="A4848" s="159">
        <v>488100</v>
      </c>
      <c r="B4848" s="160" t="s">
        <v>748</v>
      </c>
      <c r="C4848" s="152">
        <v>0</v>
      </c>
      <c r="D4848" s="167">
        <v>0</v>
      </c>
    </row>
    <row r="4849" spans="1:4" s="136" customFormat="1" ht="20.25" x14ac:dyDescent="0.2">
      <c r="A4849" s="159">
        <v>488100</v>
      </c>
      <c r="B4849" s="160" t="s">
        <v>750</v>
      </c>
      <c r="C4849" s="152">
        <v>7350000</v>
      </c>
      <c r="D4849" s="167">
        <v>0</v>
      </c>
    </row>
    <row r="4850" spans="1:4" s="177" customFormat="1" ht="20.25" x14ac:dyDescent="0.2">
      <c r="A4850" s="175">
        <v>610000</v>
      </c>
      <c r="B4850" s="168" t="s">
        <v>261</v>
      </c>
      <c r="C4850" s="176">
        <f>C4851+C4853</f>
        <v>70000</v>
      </c>
      <c r="D4850" s="176">
        <f>D4851+D4853</f>
        <v>0</v>
      </c>
    </row>
    <row r="4851" spans="1:4" s="177" customFormat="1" ht="20.25" x14ac:dyDescent="0.2">
      <c r="A4851" s="175">
        <v>611000</v>
      </c>
      <c r="B4851" s="168" t="s">
        <v>262</v>
      </c>
      <c r="C4851" s="176">
        <f>0+C4852</f>
        <v>0</v>
      </c>
      <c r="D4851" s="176">
        <f>0+D4852</f>
        <v>0</v>
      </c>
    </row>
    <row r="4852" spans="1:4" s="136" customFormat="1" ht="20.25" x14ac:dyDescent="0.2">
      <c r="A4852" s="159">
        <v>611200</v>
      </c>
      <c r="B4852" s="160" t="s">
        <v>263</v>
      </c>
      <c r="C4852" s="152">
        <v>0</v>
      </c>
      <c r="D4852" s="167">
        <v>0</v>
      </c>
    </row>
    <row r="4853" spans="1:4" s="177" customFormat="1" ht="20.25" x14ac:dyDescent="0.2">
      <c r="A4853" s="175">
        <v>618000</v>
      </c>
      <c r="B4853" s="168" t="s">
        <v>264</v>
      </c>
      <c r="C4853" s="176">
        <f>C4854+0</f>
        <v>70000</v>
      </c>
      <c r="D4853" s="176">
        <f>D4854+0</f>
        <v>0</v>
      </c>
    </row>
    <row r="4854" spans="1:4" s="136" customFormat="1" ht="20.25" x14ac:dyDescent="0.2">
      <c r="A4854" s="159">
        <v>618100</v>
      </c>
      <c r="B4854" s="160" t="s">
        <v>583</v>
      </c>
      <c r="C4854" s="152">
        <v>70000</v>
      </c>
      <c r="D4854" s="167">
        <v>0</v>
      </c>
    </row>
    <row r="4855" spans="1:4" s="136" customFormat="1" ht="20.25" x14ac:dyDescent="0.2">
      <c r="A4855" s="175">
        <v>630000</v>
      </c>
      <c r="B4855" s="168" t="s">
        <v>303</v>
      </c>
      <c r="C4855" s="176">
        <f>C4856+C4859</f>
        <v>12040000</v>
      </c>
      <c r="D4855" s="176">
        <f>D4856+D4859</f>
        <v>0</v>
      </c>
    </row>
    <row r="4856" spans="1:4" s="136" customFormat="1" ht="20.25" x14ac:dyDescent="0.2">
      <c r="A4856" s="175">
        <v>631000</v>
      </c>
      <c r="B4856" s="168" t="s">
        <v>278</v>
      </c>
      <c r="C4856" s="176">
        <f>SUM(C4857:C4858)</f>
        <v>2930000</v>
      </c>
      <c r="D4856" s="176">
        <f>SUM(D4857:D4858)</f>
        <v>0</v>
      </c>
    </row>
    <row r="4857" spans="1:4" s="136" customFormat="1" ht="20.25" x14ac:dyDescent="0.2">
      <c r="A4857" s="179">
        <v>631900</v>
      </c>
      <c r="B4857" s="160" t="s">
        <v>282</v>
      </c>
      <c r="C4857" s="152">
        <v>2000000</v>
      </c>
      <c r="D4857" s="167">
        <v>0</v>
      </c>
    </row>
    <row r="4858" spans="1:4" s="136" customFormat="1" ht="20.25" x14ac:dyDescent="0.2">
      <c r="A4858" s="179">
        <v>631900</v>
      </c>
      <c r="B4858" s="160" t="s">
        <v>283</v>
      </c>
      <c r="C4858" s="152">
        <v>930000</v>
      </c>
      <c r="D4858" s="167">
        <v>0</v>
      </c>
    </row>
    <row r="4859" spans="1:4" s="177" customFormat="1" ht="20.25" x14ac:dyDescent="0.2">
      <c r="A4859" s="175">
        <v>638000</v>
      </c>
      <c r="B4859" s="168" t="s">
        <v>284</v>
      </c>
      <c r="C4859" s="176">
        <f t="shared" ref="C4859" si="982">SUM(C4860:C4862)</f>
        <v>9110000</v>
      </c>
      <c r="D4859" s="176">
        <f t="shared" ref="D4859" si="983">SUM(D4860:D4862)</f>
        <v>0</v>
      </c>
    </row>
    <row r="4860" spans="1:4" s="136" customFormat="1" ht="20.25" x14ac:dyDescent="0.2">
      <c r="A4860" s="159">
        <v>638100</v>
      </c>
      <c r="B4860" s="160" t="s">
        <v>285</v>
      </c>
      <c r="C4860" s="152">
        <v>4100000</v>
      </c>
      <c r="D4860" s="167">
        <v>0</v>
      </c>
    </row>
    <row r="4861" spans="1:4" s="136" customFormat="1" ht="20.25" x14ac:dyDescent="0.2">
      <c r="A4861" s="179">
        <v>638200</v>
      </c>
      <c r="B4861" s="160" t="s">
        <v>286</v>
      </c>
      <c r="C4861" s="152">
        <v>10000</v>
      </c>
      <c r="D4861" s="167">
        <v>0</v>
      </c>
    </row>
    <row r="4862" spans="1:4" s="136" customFormat="1" ht="20.25" x14ac:dyDescent="0.2">
      <c r="A4862" s="179">
        <v>638200</v>
      </c>
      <c r="B4862" s="160" t="s">
        <v>693</v>
      </c>
      <c r="C4862" s="152">
        <v>5000000</v>
      </c>
      <c r="D4862" s="167">
        <v>0</v>
      </c>
    </row>
    <row r="4863" spans="1:4" s="136" customFormat="1" ht="20.25" x14ac:dyDescent="0.2">
      <c r="A4863" s="157"/>
      <c r="B4863" s="168" t="s">
        <v>525</v>
      </c>
      <c r="C4863" s="176">
        <f>C4830+C4839+0+C4855+C4850</f>
        <v>37530400</v>
      </c>
      <c r="D4863" s="176">
        <f>D4830+D4839+0+D4855+D4850</f>
        <v>151900000</v>
      </c>
    </row>
    <row r="4864" spans="1:4" s="136" customFormat="1" ht="20.25" x14ac:dyDescent="0.2">
      <c r="A4864" s="182"/>
      <c r="B4864" s="161"/>
      <c r="C4864" s="152"/>
      <c r="D4864" s="152"/>
    </row>
    <row r="4865" spans="1:4" s="136" customFormat="1" ht="20.25" x14ac:dyDescent="0.2">
      <c r="A4865" s="159" t="s">
        <v>526</v>
      </c>
      <c r="B4865" s="168"/>
      <c r="C4865" s="152"/>
      <c r="D4865" s="152"/>
    </row>
    <row r="4866" spans="1:4" s="136" customFormat="1" ht="20.25" x14ac:dyDescent="0.2">
      <c r="A4866" s="159" t="s">
        <v>369</v>
      </c>
      <c r="B4866" s="168"/>
      <c r="C4866" s="152"/>
      <c r="D4866" s="152"/>
    </row>
    <row r="4867" spans="1:4" s="136" customFormat="1" ht="20.25" x14ac:dyDescent="0.2">
      <c r="A4867" s="159" t="s">
        <v>523</v>
      </c>
      <c r="B4867" s="168"/>
      <c r="C4867" s="152"/>
      <c r="D4867" s="152"/>
    </row>
    <row r="4868" spans="1:4" s="136" customFormat="1" ht="20.25" x14ac:dyDescent="0.2">
      <c r="A4868" s="159" t="s">
        <v>373</v>
      </c>
      <c r="B4868" s="168"/>
      <c r="C4868" s="152"/>
      <c r="D4868" s="152"/>
    </row>
    <row r="4869" spans="1:4" s="136" customFormat="1" ht="20.25" x14ac:dyDescent="0.2">
      <c r="A4869" s="182"/>
      <c r="B4869" s="161"/>
      <c r="C4869" s="152"/>
      <c r="D4869" s="152"/>
    </row>
    <row r="4870" spans="1:4" s="136" customFormat="1" ht="20.25" x14ac:dyDescent="0.2">
      <c r="A4870" s="175">
        <v>410000</v>
      </c>
      <c r="B4870" s="163" t="s">
        <v>44</v>
      </c>
      <c r="C4870" s="176">
        <f>C4871+C4876</f>
        <v>81322000</v>
      </c>
      <c r="D4870" s="176">
        <f>D4871+D4876</f>
        <v>0</v>
      </c>
    </row>
    <row r="4871" spans="1:4" s="136" customFormat="1" ht="20.25" x14ac:dyDescent="0.2">
      <c r="A4871" s="175">
        <v>413000</v>
      </c>
      <c r="B4871" s="168" t="s">
        <v>97</v>
      </c>
      <c r="C4871" s="158">
        <f>SUM(C4872:C4875)</f>
        <v>80358100</v>
      </c>
      <c r="D4871" s="158">
        <f>SUM(D4872:D4875)</f>
        <v>0</v>
      </c>
    </row>
    <row r="4872" spans="1:4" s="136" customFormat="1" ht="20.25" x14ac:dyDescent="0.2">
      <c r="A4872" s="159">
        <v>413100</v>
      </c>
      <c r="B4872" s="160" t="s">
        <v>98</v>
      </c>
      <c r="C4872" s="152">
        <v>73741200</v>
      </c>
      <c r="D4872" s="167">
        <v>0</v>
      </c>
    </row>
    <row r="4873" spans="1:4" s="136" customFormat="1" ht="40.5" x14ac:dyDescent="0.2">
      <c r="A4873" s="159">
        <v>413100</v>
      </c>
      <c r="B4873" s="160" t="s">
        <v>99</v>
      </c>
      <c r="C4873" s="152">
        <v>1884800</v>
      </c>
      <c r="D4873" s="167">
        <v>0</v>
      </c>
    </row>
    <row r="4874" spans="1:4" s="136" customFormat="1" ht="20.25" x14ac:dyDescent="0.2">
      <c r="A4874" s="159">
        <v>413100</v>
      </c>
      <c r="B4874" s="160" t="s">
        <v>100</v>
      </c>
      <c r="C4874" s="152">
        <v>2452800</v>
      </c>
      <c r="D4874" s="167">
        <v>0</v>
      </c>
    </row>
    <row r="4875" spans="1:4" s="136" customFormat="1" ht="20.25" x14ac:dyDescent="0.2">
      <c r="A4875" s="159">
        <v>413300</v>
      </c>
      <c r="B4875" s="160" t="s">
        <v>102</v>
      </c>
      <c r="C4875" s="152">
        <v>2279300</v>
      </c>
      <c r="D4875" s="167">
        <v>0</v>
      </c>
    </row>
    <row r="4876" spans="1:4" s="177" customFormat="1" ht="20.25" x14ac:dyDescent="0.2">
      <c r="A4876" s="175">
        <v>419000</v>
      </c>
      <c r="B4876" s="168" t="s">
        <v>199</v>
      </c>
      <c r="C4876" s="176">
        <f t="shared" ref="C4876" si="984">C4877</f>
        <v>963900</v>
      </c>
      <c r="D4876" s="176">
        <f t="shared" ref="D4876" si="985">D4877</f>
        <v>0</v>
      </c>
    </row>
    <row r="4877" spans="1:4" s="136" customFormat="1" ht="20.25" x14ac:dyDescent="0.2">
      <c r="A4877" s="159">
        <v>419100</v>
      </c>
      <c r="B4877" s="160" t="s">
        <v>199</v>
      </c>
      <c r="C4877" s="152">
        <v>963900</v>
      </c>
      <c r="D4877" s="167">
        <v>0</v>
      </c>
    </row>
    <row r="4878" spans="1:4" s="136" customFormat="1" ht="20.25" x14ac:dyDescent="0.2">
      <c r="A4878" s="175">
        <v>620000</v>
      </c>
      <c r="B4878" s="168" t="s">
        <v>266</v>
      </c>
      <c r="C4878" s="176">
        <f t="shared" ref="C4878" si="986">C4879</f>
        <v>381016200</v>
      </c>
      <c r="D4878" s="176">
        <f t="shared" ref="D4878" si="987">D4879</f>
        <v>0</v>
      </c>
    </row>
    <row r="4879" spans="1:4" s="136" customFormat="1" ht="20.25" x14ac:dyDescent="0.2">
      <c r="A4879" s="175">
        <v>621000</v>
      </c>
      <c r="B4879" s="168" t="s">
        <v>267</v>
      </c>
      <c r="C4879" s="176">
        <f>SUM(C4880:C4885)</f>
        <v>381016200</v>
      </c>
      <c r="D4879" s="176">
        <f>SUM(D4880:D4885)</f>
        <v>0</v>
      </c>
    </row>
    <row r="4880" spans="1:4" s="136" customFormat="1" ht="20.25" x14ac:dyDescent="0.2">
      <c r="A4880" s="159">
        <v>621100</v>
      </c>
      <c r="B4880" s="160" t="s">
        <v>268</v>
      </c>
      <c r="C4880" s="152">
        <v>215444700</v>
      </c>
      <c r="D4880" s="167">
        <v>0</v>
      </c>
    </row>
    <row r="4881" spans="1:4" s="136" customFormat="1" ht="40.5" x14ac:dyDescent="0.2">
      <c r="A4881" s="159">
        <v>621100</v>
      </c>
      <c r="B4881" s="160" t="s">
        <v>269</v>
      </c>
      <c r="C4881" s="152">
        <v>26900600</v>
      </c>
      <c r="D4881" s="167">
        <v>0</v>
      </c>
    </row>
    <row r="4882" spans="1:4" s="136" customFormat="1" ht="20.25" x14ac:dyDescent="0.2">
      <c r="A4882" s="184">
        <v>621100</v>
      </c>
      <c r="B4882" s="189" t="s">
        <v>270</v>
      </c>
      <c r="C4882" s="152">
        <v>105752900</v>
      </c>
      <c r="D4882" s="167">
        <v>0</v>
      </c>
    </row>
    <row r="4883" spans="1:4" s="136" customFormat="1" ht="20.25" x14ac:dyDescent="0.2">
      <c r="A4883" s="184">
        <v>621300</v>
      </c>
      <c r="B4883" s="189" t="s">
        <v>272</v>
      </c>
      <c r="C4883" s="152">
        <v>22669700</v>
      </c>
      <c r="D4883" s="167">
        <v>0</v>
      </c>
    </row>
    <row r="4884" spans="1:4" s="136" customFormat="1" ht="40.5" x14ac:dyDescent="0.2">
      <c r="A4884" s="159">
        <v>621900</v>
      </c>
      <c r="B4884" s="160" t="s">
        <v>274</v>
      </c>
      <c r="C4884" s="152">
        <v>10248300</v>
      </c>
      <c r="D4884" s="167">
        <v>0</v>
      </c>
    </row>
    <row r="4885" spans="1:4" s="136" customFormat="1" ht="20.25" x14ac:dyDescent="0.2">
      <c r="A4885" s="159">
        <v>621900</v>
      </c>
      <c r="B4885" s="160" t="s">
        <v>275</v>
      </c>
      <c r="C4885" s="152">
        <v>0</v>
      </c>
      <c r="D4885" s="167">
        <v>0</v>
      </c>
    </row>
    <row r="4886" spans="1:4" s="177" customFormat="1" ht="20.25" x14ac:dyDescent="0.2">
      <c r="A4886" s="175">
        <v>630000</v>
      </c>
      <c r="B4886" s="168" t="s">
        <v>303</v>
      </c>
      <c r="C4886" s="176">
        <f t="shared" ref="C4886" si="988">C4887</f>
        <v>173100</v>
      </c>
      <c r="D4886" s="176">
        <f t="shared" ref="D4886" si="989">D4887</f>
        <v>0</v>
      </c>
    </row>
    <row r="4887" spans="1:4" s="177" customFormat="1" ht="20.25" x14ac:dyDescent="0.2">
      <c r="A4887" s="175">
        <v>631000</v>
      </c>
      <c r="B4887" s="168" t="s">
        <v>278</v>
      </c>
      <c r="C4887" s="176">
        <f>C4888+C4889+0</f>
        <v>173100</v>
      </c>
      <c r="D4887" s="176">
        <f>D4888+D4889+0</f>
        <v>0</v>
      </c>
    </row>
    <row r="4888" spans="1:4" s="136" customFormat="1" ht="20.25" x14ac:dyDescent="0.2">
      <c r="A4888" s="179">
        <v>631900</v>
      </c>
      <c r="B4888" s="160" t="s">
        <v>276</v>
      </c>
      <c r="C4888" s="152">
        <v>169900</v>
      </c>
      <c r="D4888" s="167">
        <v>0</v>
      </c>
    </row>
    <row r="4889" spans="1:4" s="136" customFormat="1" ht="20.25" x14ac:dyDescent="0.2">
      <c r="A4889" s="179">
        <v>631900</v>
      </c>
      <c r="B4889" s="160" t="s">
        <v>283</v>
      </c>
      <c r="C4889" s="152">
        <v>3200</v>
      </c>
      <c r="D4889" s="167">
        <v>0</v>
      </c>
    </row>
    <row r="4890" spans="1:4" s="136" customFormat="1" ht="20.25" x14ac:dyDescent="0.2">
      <c r="A4890" s="159"/>
      <c r="B4890" s="168" t="s">
        <v>527</v>
      </c>
      <c r="C4890" s="176">
        <f>C4870+C4878+C4886</f>
        <v>462511300</v>
      </c>
      <c r="D4890" s="176">
        <f>D4870+D4878+D4886</f>
        <v>0</v>
      </c>
    </row>
    <row r="4891" spans="1:4" s="136" customFormat="1" ht="20.25" x14ac:dyDescent="0.2">
      <c r="A4891" s="157"/>
      <c r="B4891" s="154"/>
      <c r="C4891" s="152"/>
      <c r="D4891" s="152"/>
    </row>
    <row r="4892" spans="1:4" s="136" customFormat="1" ht="20.25" x14ac:dyDescent="0.2">
      <c r="A4892" s="159" t="s">
        <v>528</v>
      </c>
      <c r="B4892" s="168"/>
      <c r="C4892" s="152"/>
      <c r="D4892" s="152"/>
    </row>
    <row r="4893" spans="1:4" s="136" customFormat="1" ht="20.25" x14ac:dyDescent="0.2">
      <c r="A4893" s="159" t="s">
        <v>369</v>
      </c>
      <c r="B4893" s="168"/>
      <c r="C4893" s="152"/>
      <c r="D4893" s="152"/>
    </row>
    <row r="4894" spans="1:4" s="136" customFormat="1" ht="20.25" x14ac:dyDescent="0.2">
      <c r="A4894" s="159" t="s">
        <v>523</v>
      </c>
      <c r="B4894" s="168"/>
      <c r="C4894" s="152"/>
      <c r="D4894" s="152"/>
    </row>
    <row r="4895" spans="1:4" s="136" customFormat="1" ht="20.25" x14ac:dyDescent="0.2">
      <c r="A4895" s="159" t="s">
        <v>293</v>
      </c>
      <c r="B4895" s="168"/>
      <c r="C4895" s="152"/>
      <c r="D4895" s="152"/>
    </row>
    <row r="4896" spans="1:4" s="136" customFormat="1" ht="20.25" x14ac:dyDescent="0.2">
      <c r="A4896" s="182"/>
      <c r="B4896" s="161"/>
      <c r="C4896" s="152"/>
      <c r="D4896" s="152"/>
    </row>
    <row r="4897" spans="1:4" s="136" customFormat="1" ht="20.25" x14ac:dyDescent="0.2">
      <c r="A4897" s="175">
        <v>410000</v>
      </c>
      <c r="B4897" s="163" t="s">
        <v>44</v>
      </c>
      <c r="C4897" s="176">
        <f t="shared" ref="C4897" si="990">C4898</f>
        <v>143156100</v>
      </c>
      <c r="D4897" s="176">
        <f t="shared" ref="D4897" si="991">D4898</f>
        <v>0</v>
      </c>
    </row>
    <row r="4898" spans="1:4" s="136" customFormat="1" ht="20.25" x14ac:dyDescent="0.2">
      <c r="A4898" s="175">
        <v>413000</v>
      </c>
      <c r="B4898" s="168" t="s">
        <v>97</v>
      </c>
      <c r="C4898" s="176">
        <f>SUM(C4899:C4902)</f>
        <v>143156100</v>
      </c>
      <c r="D4898" s="176">
        <f>SUM(D4899:D4902)</f>
        <v>0</v>
      </c>
    </row>
    <row r="4899" spans="1:4" s="136" customFormat="1" ht="20.25" x14ac:dyDescent="0.2">
      <c r="A4899" s="179">
        <v>413100</v>
      </c>
      <c r="B4899" s="160" t="s">
        <v>101</v>
      </c>
      <c r="C4899" s="152">
        <v>32677400</v>
      </c>
      <c r="D4899" s="167">
        <v>0</v>
      </c>
    </row>
    <row r="4900" spans="1:4" s="136" customFormat="1" ht="20.25" x14ac:dyDescent="0.2">
      <c r="A4900" s="159">
        <v>413400</v>
      </c>
      <c r="B4900" s="160" t="s">
        <v>103</v>
      </c>
      <c r="C4900" s="152">
        <v>94882500</v>
      </c>
      <c r="D4900" s="167">
        <v>0</v>
      </c>
    </row>
    <row r="4901" spans="1:4" s="136" customFormat="1" ht="20.25" x14ac:dyDescent="0.2">
      <c r="A4901" s="159">
        <v>413700</v>
      </c>
      <c r="B4901" s="160" t="s">
        <v>104</v>
      </c>
      <c r="C4901" s="152">
        <v>15596200</v>
      </c>
      <c r="D4901" s="167">
        <v>0</v>
      </c>
    </row>
    <row r="4902" spans="1:4" s="136" customFormat="1" ht="20.25" x14ac:dyDescent="0.2">
      <c r="A4902" s="179">
        <v>413800</v>
      </c>
      <c r="B4902" s="160" t="s">
        <v>743</v>
      </c>
      <c r="C4902" s="152">
        <v>0</v>
      </c>
      <c r="D4902" s="167">
        <v>0</v>
      </c>
    </row>
    <row r="4903" spans="1:4" s="136" customFormat="1" ht="20.25" x14ac:dyDescent="0.2">
      <c r="A4903" s="175">
        <v>620000</v>
      </c>
      <c r="B4903" s="168" t="s">
        <v>266</v>
      </c>
      <c r="C4903" s="176">
        <f t="shared" ref="C4903" si="992">C4904</f>
        <v>438043300</v>
      </c>
      <c r="D4903" s="176">
        <f t="shared" ref="D4903" si="993">D4904</f>
        <v>0</v>
      </c>
    </row>
    <row r="4904" spans="1:4" s="136" customFormat="1" ht="20.25" x14ac:dyDescent="0.2">
      <c r="A4904" s="175">
        <v>621000</v>
      </c>
      <c r="B4904" s="168" t="s">
        <v>267</v>
      </c>
      <c r="C4904" s="176">
        <f>SUM(C4905:C4906)</f>
        <v>438043300</v>
      </c>
      <c r="D4904" s="176">
        <f>SUM(D4905:D4906)</f>
        <v>0</v>
      </c>
    </row>
    <row r="4905" spans="1:4" s="136" customFormat="1" ht="20.25" x14ac:dyDescent="0.2">
      <c r="A4905" s="179">
        <v>621100</v>
      </c>
      <c r="B4905" s="160" t="s">
        <v>271</v>
      </c>
      <c r="C4905" s="152">
        <v>0</v>
      </c>
      <c r="D4905" s="167">
        <v>0</v>
      </c>
    </row>
    <row r="4906" spans="1:4" s="136" customFormat="1" ht="20.25" x14ac:dyDescent="0.2">
      <c r="A4906" s="159">
        <v>621400</v>
      </c>
      <c r="B4906" s="160" t="s">
        <v>273</v>
      </c>
      <c r="C4906" s="152">
        <v>438043300</v>
      </c>
      <c r="D4906" s="167">
        <v>0</v>
      </c>
    </row>
    <row r="4907" spans="1:4" s="136" customFormat="1" ht="20.25" x14ac:dyDescent="0.2">
      <c r="A4907" s="184"/>
      <c r="B4907" s="168" t="s">
        <v>529</v>
      </c>
      <c r="C4907" s="207">
        <f>C4897+C4903+0+0</f>
        <v>581199400</v>
      </c>
      <c r="D4907" s="207">
        <f>D4897+D4903+0+0</f>
        <v>0</v>
      </c>
    </row>
    <row r="4908" spans="1:4" s="136" customFormat="1" ht="20.25" x14ac:dyDescent="0.2">
      <c r="A4908" s="157"/>
      <c r="B4908" s="154"/>
      <c r="C4908" s="152"/>
      <c r="D4908" s="152"/>
    </row>
    <row r="4909" spans="1:4" s="136" customFormat="1" ht="20.25" x14ac:dyDescent="0.2">
      <c r="A4909" s="159" t="s">
        <v>530</v>
      </c>
      <c r="B4909" s="168"/>
      <c r="C4909" s="152"/>
      <c r="D4909" s="152"/>
    </row>
    <row r="4910" spans="1:4" s="136" customFormat="1" ht="20.25" x14ac:dyDescent="0.2">
      <c r="A4910" s="159" t="s">
        <v>369</v>
      </c>
      <c r="B4910" s="168"/>
      <c r="C4910" s="152"/>
      <c r="D4910" s="152"/>
    </row>
    <row r="4911" spans="1:4" s="136" customFormat="1" ht="20.25" x14ac:dyDescent="0.2">
      <c r="A4911" s="159" t="s">
        <v>523</v>
      </c>
      <c r="B4911" s="168"/>
      <c r="C4911" s="152"/>
      <c r="D4911" s="152"/>
    </row>
    <row r="4912" spans="1:4" s="136" customFormat="1" ht="20.25" x14ac:dyDescent="0.2">
      <c r="A4912" s="159" t="s">
        <v>531</v>
      </c>
      <c r="B4912" s="168"/>
      <c r="C4912" s="152"/>
      <c r="D4912" s="152"/>
    </row>
    <row r="4913" spans="1:4" s="136" customFormat="1" ht="20.25" x14ac:dyDescent="0.2">
      <c r="A4913" s="182"/>
      <c r="B4913" s="161"/>
      <c r="C4913" s="152"/>
      <c r="D4913" s="152"/>
    </row>
    <row r="4914" spans="1:4" s="136" customFormat="1" ht="20.25" x14ac:dyDescent="0.2">
      <c r="A4914" s="175">
        <v>410000</v>
      </c>
      <c r="B4914" s="163" t="s">
        <v>44</v>
      </c>
      <c r="C4914" s="176">
        <f>0+C4915+0</f>
        <v>21010000</v>
      </c>
      <c r="D4914" s="176">
        <f>0+D4915+0</f>
        <v>0</v>
      </c>
    </row>
    <row r="4915" spans="1:4" s="136" customFormat="1" ht="20.25" x14ac:dyDescent="0.2">
      <c r="A4915" s="175">
        <v>415000</v>
      </c>
      <c r="B4915" s="168" t="s">
        <v>119</v>
      </c>
      <c r="C4915" s="176">
        <f>SUM(C4916:C4916)</f>
        <v>21010000</v>
      </c>
      <c r="D4915" s="176">
        <f>SUM(D4916:D4916)</f>
        <v>0</v>
      </c>
    </row>
    <row r="4916" spans="1:4" s="136" customFormat="1" ht="20.25" x14ac:dyDescent="0.2">
      <c r="A4916" s="179">
        <v>415200</v>
      </c>
      <c r="B4916" s="160" t="s">
        <v>124</v>
      </c>
      <c r="C4916" s="152">
        <v>21010000</v>
      </c>
      <c r="D4916" s="167">
        <v>0</v>
      </c>
    </row>
    <row r="4917" spans="1:4" s="136" customFormat="1" ht="20.25" x14ac:dyDescent="0.2">
      <c r="A4917" s="175">
        <v>480000</v>
      </c>
      <c r="B4917" s="168" t="s">
        <v>200</v>
      </c>
      <c r="C4917" s="176">
        <f>C4918+C4920</f>
        <v>3000000</v>
      </c>
      <c r="D4917" s="176">
        <f>D4918+D4920</f>
        <v>0</v>
      </c>
    </row>
    <row r="4918" spans="1:4" s="136" customFormat="1" ht="20.25" x14ac:dyDescent="0.2">
      <c r="A4918" s="175">
        <v>487000</v>
      </c>
      <c r="B4918" s="168" t="s">
        <v>25</v>
      </c>
      <c r="C4918" s="176">
        <f t="shared" ref="C4918" si="994">SUM(C4919)</f>
        <v>3000000</v>
      </c>
      <c r="D4918" s="176">
        <f t="shared" ref="D4918" si="995">SUM(D4919)</f>
        <v>0</v>
      </c>
    </row>
    <row r="4919" spans="1:4" s="136" customFormat="1" ht="20.25" x14ac:dyDescent="0.2">
      <c r="A4919" s="159">
        <v>487300</v>
      </c>
      <c r="B4919" s="189" t="s">
        <v>215</v>
      </c>
      <c r="C4919" s="152">
        <v>3000000</v>
      </c>
      <c r="D4919" s="167">
        <v>0</v>
      </c>
    </row>
    <row r="4920" spans="1:4" s="177" customFormat="1" ht="20.25" x14ac:dyDescent="0.2">
      <c r="A4920" s="175">
        <v>488000</v>
      </c>
      <c r="B4920" s="168" t="s">
        <v>31</v>
      </c>
      <c r="C4920" s="176">
        <f t="shared" ref="C4920" si="996">C4921</f>
        <v>0</v>
      </c>
      <c r="D4920" s="176">
        <f t="shared" ref="D4920" si="997">D4921</f>
        <v>0</v>
      </c>
    </row>
    <row r="4921" spans="1:4" s="136" customFormat="1" ht="20.25" x14ac:dyDescent="0.2">
      <c r="A4921" s="159">
        <v>488100</v>
      </c>
      <c r="B4921" s="189" t="s">
        <v>31</v>
      </c>
      <c r="C4921" s="167">
        <v>0</v>
      </c>
      <c r="D4921" s="167">
        <v>0</v>
      </c>
    </row>
    <row r="4922" spans="1:4" s="136" customFormat="1" ht="20.25" x14ac:dyDescent="0.2">
      <c r="A4922" s="175">
        <v>510000</v>
      </c>
      <c r="B4922" s="168" t="s">
        <v>243</v>
      </c>
      <c r="C4922" s="176">
        <f>C4923+0+0</f>
        <v>37590000</v>
      </c>
      <c r="D4922" s="176">
        <f>D4923+0+0</f>
        <v>0</v>
      </c>
    </row>
    <row r="4923" spans="1:4" s="136" customFormat="1" ht="20.25" x14ac:dyDescent="0.2">
      <c r="A4923" s="175">
        <v>511000</v>
      </c>
      <c r="B4923" s="168" t="s">
        <v>244</v>
      </c>
      <c r="C4923" s="176">
        <f>SUM(C4924:C4927)</f>
        <v>37590000</v>
      </c>
      <c r="D4923" s="176">
        <f>SUM(D4924:D4927)</f>
        <v>0</v>
      </c>
    </row>
    <row r="4924" spans="1:4" s="136" customFormat="1" ht="20.25" x14ac:dyDescent="0.2">
      <c r="A4924" s="159">
        <v>511100</v>
      </c>
      <c r="B4924" s="160" t="s">
        <v>245</v>
      </c>
      <c r="C4924" s="152">
        <v>8790000</v>
      </c>
      <c r="D4924" s="167">
        <v>0</v>
      </c>
    </row>
    <row r="4925" spans="1:4" s="136" customFormat="1" ht="20.25" x14ac:dyDescent="0.2">
      <c r="A4925" s="159">
        <v>511200</v>
      </c>
      <c r="B4925" s="160" t="s">
        <v>246</v>
      </c>
      <c r="C4925" s="152">
        <v>500000</v>
      </c>
      <c r="D4925" s="167">
        <v>0</v>
      </c>
    </row>
    <row r="4926" spans="1:4" s="136" customFormat="1" ht="20.25" x14ac:dyDescent="0.2">
      <c r="A4926" s="159">
        <v>511300</v>
      </c>
      <c r="B4926" s="160" t="s">
        <v>247</v>
      </c>
      <c r="C4926" s="152">
        <v>20000000</v>
      </c>
      <c r="D4926" s="167">
        <v>0</v>
      </c>
    </row>
    <row r="4927" spans="1:4" s="136" customFormat="1" ht="20.25" x14ac:dyDescent="0.2">
      <c r="A4927" s="159">
        <v>511700</v>
      </c>
      <c r="B4927" s="160" t="s">
        <v>250</v>
      </c>
      <c r="C4927" s="152">
        <v>8300000</v>
      </c>
      <c r="D4927" s="167">
        <v>0</v>
      </c>
    </row>
    <row r="4928" spans="1:4" s="177" customFormat="1" ht="20.25" x14ac:dyDescent="0.2">
      <c r="A4928" s="175">
        <v>630000</v>
      </c>
      <c r="B4928" s="168" t="s">
        <v>303</v>
      </c>
      <c r="C4928" s="176">
        <f>C4929+0</f>
        <v>751000</v>
      </c>
      <c r="D4928" s="176">
        <f>D4929+0</f>
        <v>0</v>
      </c>
    </row>
    <row r="4929" spans="1:4" s="177" customFormat="1" ht="20.25" x14ac:dyDescent="0.2">
      <c r="A4929" s="175">
        <v>631000</v>
      </c>
      <c r="B4929" s="168" t="s">
        <v>278</v>
      </c>
      <c r="C4929" s="176">
        <f>C4931+0+C4930</f>
        <v>751000</v>
      </c>
      <c r="D4929" s="176">
        <f>D4931+0+D4930</f>
        <v>0</v>
      </c>
    </row>
    <row r="4930" spans="1:4" s="136" customFormat="1" ht="20.25" x14ac:dyDescent="0.2">
      <c r="A4930" s="179">
        <v>631100</v>
      </c>
      <c r="B4930" s="160" t="s">
        <v>279</v>
      </c>
      <c r="C4930" s="152">
        <v>0</v>
      </c>
      <c r="D4930" s="167">
        <v>0</v>
      </c>
    </row>
    <row r="4931" spans="1:4" s="136" customFormat="1" ht="20.25" x14ac:dyDescent="0.2">
      <c r="A4931" s="179">
        <v>631300</v>
      </c>
      <c r="B4931" s="160" t="s">
        <v>622</v>
      </c>
      <c r="C4931" s="152">
        <v>751000</v>
      </c>
      <c r="D4931" s="167">
        <v>0</v>
      </c>
    </row>
    <row r="4932" spans="1:4" s="136" customFormat="1" ht="20.25" x14ac:dyDescent="0.2">
      <c r="A4932" s="184"/>
      <c r="B4932" s="168" t="s">
        <v>533</v>
      </c>
      <c r="C4932" s="176">
        <f>C4914+C4917+C4922+0+C4928</f>
        <v>62351000</v>
      </c>
      <c r="D4932" s="176">
        <f>D4914+D4917+D4922+0+D4928</f>
        <v>0</v>
      </c>
    </row>
    <row r="4933" spans="1:4" s="136" customFormat="1" ht="20.25" x14ac:dyDescent="0.2">
      <c r="A4933" s="181"/>
      <c r="B4933" s="172" t="s">
        <v>294</v>
      </c>
      <c r="C4933" s="178">
        <f>C4863+C4890+C4907+C4932</f>
        <v>1143592100</v>
      </c>
      <c r="D4933" s="178">
        <f>D4863+D4890+D4907+D4932</f>
        <v>151900000</v>
      </c>
    </row>
  </sheetData>
  <mergeCells count="1">
    <mergeCell ref="A1632:D1632"/>
  </mergeCells>
  <printOptions horizontalCentered="1" gridLines="1"/>
  <pageMargins left="0" right="0" top="0.39370078740157483" bottom="0" header="0" footer="0"/>
  <pageSetup paperSize="9" scale="42" firstPageNumber="9" orientation="portrait" useFirstPageNumber="1" r:id="rId1"/>
  <headerFooter>
    <oddFooter>&amp;C&amp;P</oddFooter>
  </headerFooter>
  <rowBreaks count="86" manualBreakCount="86">
    <brk id="53" max="16383" man="1"/>
    <brk id="100" max="16383" man="1"/>
    <brk id="143" max="16383" man="1"/>
    <brk id="208" max="16383" man="1"/>
    <brk id="252" max="16383" man="1"/>
    <brk id="319" max="16383" man="1"/>
    <brk id="380" max="16383" man="1"/>
    <brk id="429" max="16383" man="1"/>
    <brk id="503" max="16383" man="1"/>
    <brk id="563" max="16383" man="1"/>
    <brk id="631" max="16383" man="1"/>
    <brk id="709" max="16383" man="1"/>
    <brk id="782" max="16383" man="1"/>
    <brk id="842" max="16383" man="1"/>
    <brk id="913" max="16383" man="1"/>
    <brk id="968" max="16383" man="1"/>
    <brk id="1028" max="16383" man="1"/>
    <brk id="1093" max="16383" man="1"/>
    <brk id="1163" max="16383" man="1"/>
    <brk id="1232" max="16383" man="1"/>
    <brk id="1305" max="16383" man="1"/>
    <brk id="1370" max="16383" man="1"/>
    <brk id="1424" max="16383" man="1"/>
    <brk id="1465" max="16383" man="1"/>
    <brk id="1537" max="16383" man="1"/>
    <brk id="1600" max="16383" man="1"/>
    <brk id="1664" max="16383" man="1"/>
    <brk id="1700" max="16383" man="1"/>
    <brk id="1766" max="16383" man="1"/>
    <brk id="1832" max="16383" man="1"/>
    <brk id="1891" max="16383" man="1"/>
    <brk id="1953" max="16383" man="1"/>
    <brk id="2024" max="16383" man="1"/>
    <brk id="2087" max="16383" man="1"/>
    <brk id="2132" max="16383" man="1"/>
    <brk id="2182" max="16383" man="1"/>
    <brk id="2229" max="16383" man="1"/>
    <brk id="2309" max="16383" man="1"/>
    <brk id="2384" max="16383" man="1"/>
    <brk id="2447" max="16383" man="1"/>
    <brk id="2512" max="16383" man="1"/>
    <brk id="2573" max="16383" man="1"/>
    <brk id="2654" max="16383" man="1"/>
    <brk id="2721" max="16383" man="1"/>
    <brk id="2786" max="16383" man="1"/>
    <brk id="2851" max="16383" man="1"/>
    <brk id="2921" max="16383" man="1"/>
    <brk id="2985" max="16383" man="1"/>
    <brk id="3052" max="16383" man="1"/>
    <brk id="3130" max="16383" man="1"/>
    <brk id="3197" max="16383" man="1"/>
    <brk id="3262" max="16383" man="1"/>
    <brk id="3328" max="16383" man="1"/>
    <brk id="3388" max="16383" man="1"/>
    <brk id="3451" max="16383" man="1"/>
    <brk id="3502" max="16383" man="1"/>
    <brk id="3579" max="16383" man="1"/>
    <brk id="3633" max="16383" man="1"/>
    <brk id="3688" max="16383" man="1"/>
    <brk id="3744" max="16383" man="1"/>
    <brk id="3790" max="16383" man="1"/>
    <brk id="3852" max="16383" man="1"/>
    <brk id="3890" max="16383" man="1"/>
    <brk id="3923" max="16383" man="1"/>
    <brk id="3969" max="16383" man="1"/>
    <brk id="4007" max="16383" man="1"/>
    <brk id="4055" max="16383" man="1"/>
    <brk id="4091" max="16383" man="1"/>
    <brk id="4155" max="16383" man="1"/>
    <brk id="4199" max="16383" man="1"/>
    <brk id="4238" max="16383" man="1"/>
    <brk id="4281" max="16383" man="1"/>
    <brk id="4323" max="16383" man="1"/>
    <brk id="4368" max="16383" man="1"/>
    <brk id="4405" max="16383" man="1"/>
    <brk id="4458" max="16383" man="1"/>
    <brk id="4499" max="16383" man="1"/>
    <brk id="4533" max="16383" man="1"/>
    <brk id="4609" max="16383" man="1"/>
    <brk id="4652" max="16383" man="1"/>
    <brk id="4696" max="16383" man="1"/>
    <brk id="4737" max="16383" man="1"/>
    <brk id="4801" max="5" man="1"/>
    <brk id="4823" max="16383" man="1"/>
    <brk id="4863" max="16383" man="1"/>
    <brk id="490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832"/>
  <sheetViews>
    <sheetView view="pageBreakPreview" zoomScale="75" zoomScaleNormal="75" zoomScaleSheetLayoutView="75" workbookViewId="0">
      <pane xSplit="2" ySplit="3" topLeftCell="C817" activePane="bottomRight" state="frozen"/>
      <selection activeCell="J95" sqref="J95"/>
      <selection pane="topRight" activeCell="J95" sqref="J95"/>
      <selection pane="bottomLeft" activeCell="J95" sqref="J95"/>
      <selection pane="bottomRight" activeCell="D7" sqref="D7"/>
    </sheetView>
  </sheetViews>
  <sheetFormatPr defaultColWidth="9.140625" defaultRowHeight="26.25" x14ac:dyDescent="0.2"/>
  <cols>
    <col min="1" max="1" width="23.42578125" style="70" customWidth="1"/>
    <col min="2" max="2" width="127" style="60" customWidth="1"/>
    <col min="3" max="3" width="32.5703125" style="93" customWidth="1"/>
    <col min="4" max="4" width="29.7109375" style="60" customWidth="1"/>
    <col min="5" max="5" width="10" style="60" bestFit="1" customWidth="1"/>
    <col min="6" max="16384" width="9.140625" style="60"/>
  </cols>
  <sheetData>
    <row r="1" spans="1:3" s="57" customFormat="1" x14ac:dyDescent="0.2">
      <c r="A1" s="94"/>
      <c r="B1" s="95"/>
      <c r="C1" s="96"/>
    </row>
    <row r="2" spans="1:3" ht="108" customHeight="1" x14ac:dyDescent="0.2">
      <c r="A2" s="32" t="s">
        <v>43</v>
      </c>
      <c r="B2" s="32" t="s">
        <v>1</v>
      </c>
      <c r="C2" s="11" t="s">
        <v>740</v>
      </c>
    </row>
    <row r="3" spans="1:3" s="99" customFormat="1" ht="18" customHeight="1" x14ac:dyDescent="0.2">
      <c r="A3" s="97">
        <v>1</v>
      </c>
      <c r="B3" s="98">
        <v>2</v>
      </c>
      <c r="C3" s="97">
        <v>3</v>
      </c>
    </row>
    <row r="4" spans="1:3" x14ac:dyDescent="0.2">
      <c r="A4" s="81"/>
      <c r="B4" s="99"/>
      <c r="C4" s="100"/>
    </row>
    <row r="5" spans="1:3" x14ac:dyDescent="0.2">
      <c r="A5" s="101"/>
      <c r="C5" s="102"/>
    </row>
    <row r="6" spans="1:3" ht="54.75" customHeight="1" x14ac:dyDescent="0.2">
      <c r="A6" s="210" t="s">
        <v>713</v>
      </c>
      <c r="B6" s="210"/>
      <c r="C6" s="210"/>
    </row>
    <row r="7" spans="1:3" x14ac:dyDescent="0.2">
      <c r="A7" s="103"/>
      <c r="B7" s="104" t="s">
        <v>289</v>
      </c>
      <c r="C7" s="102"/>
    </row>
    <row r="8" spans="1:3" s="57" customFormat="1" x14ac:dyDescent="0.2">
      <c r="A8" s="113"/>
      <c r="B8" s="59"/>
      <c r="C8" s="105"/>
    </row>
    <row r="9" spans="1:3" s="57" customFormat="1" x14ac:dyDescent="0.2">
      <c r="A9" s="74"/>
      <c r="B9" s="59"/>
      <c r="C9" s="102"/>
    </row>
    <row r="10" spans="1:3" s="57" customFormat="1" x14ac:dyDescent="0.2">
      <c r="A10" s="70" t="s">
        <v>330</v>
      </c>
      <c r="B10" s="68"/>
      <c r="C10" s="102"/>
    </row>
    <row r="11" spans="1:3" s="57" customFormat="1" x14ac:dyDescent="0.2">
      <c r="A11" s="70" t="s">
        <v>315</v>
      </c>
      <c r="B11" s="68"/>
      <c r="C11" s="102"/>
    </row>
    <row r="12" spans="1:3" s="57" customFormat="1" x14ac:dyDescent="0.2">
      <c r="A12" s="70" t="s">
        <v>331</v>
      </c>
      <c r="B12" s="68"/>
      <c r="C12" s="102"/>
    </row>
    <row r="13" spans="1:3" s="57" customFormat="1" x14ac:dyDescent="0.2">
      <c r="A13" s="70" t="s">
        <v>332</v>
      </c>
      <c r="B13" s="68"/>
      <c r="C13" s="102"/>
    </row>
    <row r="14" spans="1:3" s="57" customFormat="1" x14ac:dyDescent="0.2">
      <c r="A14" s="70"/>
      <c r="B14" s="61"/>
      <c r="C14" s="105"/>
    </row>
    <row r="15" spans="1:3" s="54" customFormat="1" ht="25.5" x14ac:dyDescent="0.2">
      <c r="A15" s="123">
        <v>720000</v>
      </c>
      <c r="B15" s="35" t="s">
        <v>12</v>
      </c>
      <c r="C15" s="105">
        <f t="shared" ref="C15:C16" si="0">C16</f>
        <v>38000</v>
      </c>
    </row>
    <row r="16" spans="1:3" s="57" customFormat="1" x14ac:dyDescent="0.2">
      <c r="A16" s="71">
        <v>729000</v>
      </c>
      <c r="B16" s="43" t="s">
        <v>22</v>
      </c>
      <c r="C16" s="109">
        <f t="shared" si="0"/>
        <v>38000</v>
      </c>
    </row>
    <row r="17" spans="1:3" s="57" customFormat="1" x14ac:dyDescent="0.2">
      <c r="A17" s="70">
        <v>729100</v>
      </c>
      <c r="B17" s="41" t="s">
        <v>22</v>
      </c>
      <c r="C17" s="102">
        <v>38000</v>
      </c>
    </row>
    <row r="18" spans="1:3" s="54" customFormat="1" ht="51" x14ac:dyDescent="0.2">
      <c r="A18" s="123" t="s">
        <v>287</v>
      </c>
      <c r="B18" s="35" t="s">
        <v>717</v>
      </c>
      <c r="C18" s="105">
        <v>6100</v>
      </c>
    </row>
    <row r="19" spans="1:3" s="57" customFormat="1" x14ac:dyDescent="0.2">
      <c r="A19" s="112"/>
      <c r="B19" s="107" t="s">
        <v>698</v>
      </c>
      <c r="C19" s="110">
        <f>C15+C18</f>
        <v>44100</v>
      </c>
    </row>
    <row r="20" spans="1:3" s="57" customFormat="1" x14ac:dyDescent="0.2">
      <c r="A20" s="113"/>
      <c r="B20" s="59"/>
      <c r="C20" s="105"/>
    </row>
    <row r="21" spans="1:3" s="57" customFormat="1" x14ac:dyDescent="0.2">
      <c r="A21" s="74"/>
      <c r="B21" s="59"/>
      <c r="C21" s="102"/>
    </row>
    <row r="22" spans="1:3" s="57" customFormat="1" x14ac:dyDescent="0.2">
      <c r="A22" s="70" t="s">
        <v>335</v>
      </c>
      <c r="B22" s="68"/>
      <c r="C22" s="102"/>
    </row>
    <row r="23" spans="1:3" s="57" customFormat="1" x14ac:dyDescent="0.2">
      <c r="A23" s="70" t="s">
        <v>315</v>
      </c>
      <c r="B23" s="68"/>
      <c r="C23" s="102"/>
    </row>
    <row r="24" spans="1:3" s="57" customFormat="1" x14ac:dyDescent="0.2">
      <c r="A24" s="70" t="s">
        <v>336</v>
      </c>
      <c r="B24" s="68"/>
      <c r="C24" s="102"/>
    </row>
    <row r="25" spans="1:3" s="57" customFormat="1" x14ac:dyDescent="0.2">
      <c r="A25" s="70" t="s">
        <v>293</v>
      </c>
      <c r="B25" s="68"/>
      <c r="C25" s="102"/>
    </row>
    <row r="26" spans="1:3" s="57" customFormat="1" x14ac:dyDescent="0.2">
      <c r="A26" s="70"/>
      <c r="B26" s="61"/>
      <c r="C26" s="105"/>
    </row>
    <row r="27" spans="1:3" s="54" customFormat="1" ht="25.5" x14ac:dyDescent="0.2">
      <c r="A27" s="123">
        <v>720000</v>
      </c>
      <c r="B27" s="35" t="s">
        <v>12</v>
      </c>
      <c r="C27" s="105">
        <f t="shared" ref="C27" si="1">+C28</f>
        <v>250000</v>
      </c>
    </row>
    <row r="28" spans="1:3" s="57" customFormat="1" x14ac:dyDescent="0.2">
      <c r="A28" s="71">
        <v>722000</v>
      </c>
      <c r="B28" s="63" t="s">
        <v>700</v>
      </c>
      <c r="C28" s="109">
        <f>+C29</f>
        <v>250000</v>
      </c>
    </row>
    <row r="29" spans="1:3" s="57" customFormat="1" x14ac:dyDescent="0.2">
      <c r="A29" s="70">
        <v>722500</v>
      </c>
      <c r="B29" s="41" t="s">
        <v>19</v>
      </c>
      <c r="C29" s="102">
        <v>250000</v>
      </c>
    </row>
    <row r="30" spans="1:3" s="54" customFormat="1" ht="51" x14ac:dyDescent="0.2">
      <c r="A30" s="123" t="s">
        <v>287</v>
      </c>
      <c r="B30" s="35" t="s">
        <v>717</v>
      </c>
      <c r="C30" s="105">
        <v>73200</v>
      </c>
    </row>
    <row r="31" spans="1:3" s="57" customFormat="1" x14ac:dyDescent="0.2">
      <c r="A31" s="112"/>
      <c r="B31" s="107" t="s">
        <v>698</v>
      </c>
      <c r="C31" s="110">
        <f>+C27+C30</f>
        <v>323200</v>
      </c>
    </row>
    <row r="32" spans="1:3" s="57" customFormat="1" x14ac:dyDescent="0.2">
      <c r="A32" s="113"/>
      <c r="B32" s="59"/>
      <c r="C32" s="105"/>
    </row>
    <row r="33" spans="1:5" s="57" customFormat="1" x14ac:dyDescent="0.2">
      <c r="A33" s="74"/>
      <c r="B33" s="59"/>
      <c r="C33" s="102"/>
    </row>
    <row r="34" spans="1:5" s="57" customFormat="1" x14ac:dyDescent="0.2">
      <c r="A34" s="70" t="s">
        <v>337</v>
      </c>
      <c r="B34" s="68"/>
      <c r="C34" s="102"/>
    </row>
    <row r="35" spans="1:5" s="57" customFormat="1" x14ac:dyDescent="0.2">
      <c r="A35" s="70" t="s">
        <v>315</v>
      </c>
      <c r="B35" s="68"/>
      <c r="C35" s="102"/>
    </row>
    <row r="36" spans="1:5" s="57" customFormat="1" x14ac:dyDescent="0.2">
      <c r="A36" s="70" t="s">
        <v>338</v>
      </c>
      <c r="B36" s="68"/>
      <c r="C36" s="102"/>
    </row>
    <row r="37" spans="1:5" s="57" customFormat="1" x14ac:dyDescent="0.2">
      <c r="A37" s="70" t="s">
        <v>293</v>
      </c>
      <c r="B37" s="68"/>
      <c r="C37" s="102"/>
    </row>
    <row r="38" spans="1:5" s="57" customFormat="1" x14ac:dyDescent="0.2">
      <c r="A38" s="70"/>
      <c r="B38" s="61"/>
      <c r="C38" s="105"/>
    </row>
    <row r="39" spans="1:5" s="54" customFormat="1" ht="25.5" x14ac:dyDescent="0.2">
      <c r="A39" s="123">
        <v>720000</v>
      </c>
      <c r="B39" s="35" t="s">
        <v>12</v>
      </c>
      <c r="C39" s="105">
        <f t="shared" ref="C39" si="2">+C40</f>
        <v>4719000</v>
      </c>
    </row>
    <row r="40" spans="1:5" s="57" customFormat="1" x14ac:dyDescent="0.2">
      <c r="A40" s="71">
        <v>722000</v>
      </c>
      <c r="B40" s="63" t="s">
        <v>700</v>
      </c>
      <c r="C40" s="109">
        <f>+C41</f>
        <v>4719000</v>
      </c>
    </row>
    <row r="41" spans="1:5" s="57" customFormat="1" x14ac:dyDescent="0.2">
      <c r="A41" s="70">
        <v>722400</v>
      </c>
      <c r="B41" s="41" t="s">
        <v>23</v>
      </c>
      <c r="C41" s="102">
        <v>4719000</v>
      </c>
    </row>
    <row r="42" spans="1:5" s="54" customFormat="1" ht="51" x14ac:dyDescent="0.2">
      <c r="A42" s="123" t="s">
        <v>287</v>
      </c>
      <c r="B42" s="35" t="s">
        <v>717</v>
      </c>
      <c r="C42" s="105">
        <v>2613500</v>
      </c>
    </row>
    <row r="43" spans="1:5" s="57" customFormat="1" x14ac:dyDescent="0.2">
      <c r="A43" s="112"/>
      <c r="B43" s="107" t="s">
        <v>698</v>
      </c>
      <c r="C43" s="110">
        <f t="shared" ref="C43" si="3">+C39+C42</f>
        <v>7332500</v>
      </c>
      <c r="E43" s="93"/>
    </row>
    <row r="44" spans="1:5" s="57" customFormat="1" x14ac:dyDescent="0.2">
      <c r="A44" s="113"/>
      <c r="B44" s="59"/>
      <c r="C44" s="105"/>
    </row>
    <row r="45" spans="1:5" s="57" customFormat="1" x14ac:dyDescent="0.2">
      <c r="A45" s="113"/>
      <c r="B45" s="59"/>
      <c r="C45" s="105"/>
    </row>
    <row r="46" spans="1:5" s="57" customFormat="1" x14ac:dyDescent="0.2">
      <c r="A46" s="70" t="s">
        <v>341</v>
      </c>
      <c r="B46" s="68"/>
      <c r="C46" s="102"/>
    </row>
    <row r="47" spans="1:5" s="57" customFormat="1" x14ac:dyDescent="0.2">
      <c r="A47" s="70" t="s">
        <v>342</v>
      </c>
      <c r="B47" s="68"/>
      <c r="C47" s="102"/>
    </row>
    <row r="48" spans="1:5" s="57" customFormat="1" x14ac:dyDescent="0.2">
      <c r="A48" s="70" t="s">
        <v>343</v>
      </c>
      <c r="B48" s="68"/>
      <c r="C48" s="102"/>
    </row>
    <row r="49" spans="1:3" s="57" customFormat="1" x14ac:dyDescent="0.2">
      <c r="A49" s="70" t="s">
        <v>752</v>
      </c>
      <c r="B49" s="68"/>
      <c r="C49" s="102"/>
    </row>
    <row r="50" spans="1:3" s="57" customFormat="1" x14ac:dyDescent="0.2">
      <c r="A50" s="70"/>
      <c r="B50" s="61"/>
      <c r="C50" s="105"/>
    </row>
    <row r="51" spans="1:3" s="54" customFormat="1" ht="25.5" x14ac:dyDescent="0.2">
      <c r="A51" s="123">
        <v>720000</v>
      </c>
      <c r="B51" s="35" t="s">
        <v>12</v>
      </c>
      <c r="C51" s="105">
        <f t="shared" ref="C51:C52" si="4">+C52</f>
        <v>900000</v>
      </c>
    </row>
    <row r="52" spans="1:3" s="57" customFormat="1" x14ac:dyDescent="0.2">
      <c r="A52" s="71">
        <v>722000</v>
      </c>
      <c r="B52" s="63" t="s">
        <v>700</v>
      </c>
      <c r="C52" s="109">
        <f t="shared" si="4"/>
        <v>900000</v>
      </c>
    </row>
    <row r="53" spans="1:3" s="57" customFormat="1" x14ac:dyDescent="0.2">
      <c r="A53" s="70">
        <v>722500</v>
      </c>
      <c r="B53" s="41" t="s">
        <v>19</v>
      </c>
      <c r="C53" s="102">
        <v>900000</v>
      </c>
    </row>
    <row r="54" spans="1:3" s="54" customFormat="1" ht="25.5" x14ac:dyDescent="0.2">
      <c r="A54" s="123">
        <v>810000</v>
      </c>
      <c r="B54" s="59" t="s">
        <v>702</v>
      </c>
      <c r="C54" s="105">
        <f t="shared" ref="C54" si="5">+C55+C58</f>
        <v>1460600</v>
      </c>
    </row>
    <row r="55" spans="1:3" s="57" customFormat="1" x14ac:dyDescent="0.2">
      <c r="A55" s="71">
        <v>811000</v>
      </c>
      <c r="B55" s="68" t="s">
        <v>33</v>
      </c>
      <c r="C55" s="109">
        <f t="shared" ref="C55" si="6">+C57+C56</f>
        <v>1030100</v>
      </c>
    </row>
    <row r="56" spans="1:3" s="57" customFormat="1" x14ac:dyDescent="0.2">
      <c r="A56" s="23">
        <v>811100</v>
      </c>
      <c r="B56" s="66" t="s">
        <v>34</v>
      </c>
      <c r="C56" s="102">
        <v>750100</v>
      </c>
    </row>
    <row r="57" spans="1:3" s="57" customFormat="1" x14ac:dyDescent="0.2">
      <c r="A57" s="70">
        <v>811200</v>
      </c>
      <c r="B57" s="66" t="s">
        <v>35</v>
      </c>
      <c r="C57" s="102">
        <v>280000</v>
      </c>
    </row>
    <row r="58" spans="1:3" s="69" customFormat="1" ht="25.5" x14ac:dyDescent="0.2">
      <c r="A58" s="71">
        <v>813000</v>
      </c>
      <c r="B58" s="68" t="s">
        <v>721</v>
      </c>
      <c r="C58" s="109">
        <f t="shared" ref="C58" si="7">C59</f>
        <v>430500</v>
      </c>
    </row>
    <row r="59" spans="1:3" s="57" customFormat="1" x14ac:dyDescent="0.2">
      <c r="A59" s="23">
        <v>813100</v>
      </c>
      <c r="B59" s="66" t="s">
        <v>672</v>
      </c>
      <c r="C59" s="102">
        <v>430500</v>
      </c>
    </row>
    <row r="60" spans="1:3" s="54" customFormat="1" ht="25.5" x14ac:dyDescent="0.2">
      <c r="A60" s="74">
        <v>930000</v>
      </c>
      <c r="B60" s="59" t="s">
        <v>704</v>
      </c>
      <c r="C60" s="105">
        <f t="shared" ref="C60:C61" si="8">C61</f>
        <v>10000</v>
      </c>
    </row>
    <row r="61" spans="1:3" s="57" customFormat="1" x14ac:dyDescent="0.2">
      <c r="A61" s="124">
        <v>931000</v>
      </c>
      <c r="B61" s="43" t="s">
        <v>614</v>
      </c>
      <c r="C61" s="109">
        <f t="shared" si="8"/>
        <v>10000</v>
      </c>
    </row>
    <row r="62" spans="1:3" s="57" customFormat="1" x14ac:dyDescent="0.2">
      <c r="A62" s="23">
        <v>931100</v>
      </c>
      <c r="B62" s="66" t="s">
        <v>590</v>
      </c>
      <c r="C62" s="102">
        <v>10000</v>
      </c>
    </row>
    <row r="63" spans="1:3" s="57" customFormat="1" ht="51" x14ac:dyDescent="0.2">
      <c r="A63" s="123" t="s">
        <v>287</v>
      </c>
      <c r="B63" s="35" t="s">
        <v>717</v>
      </c>
      <c r="C63" s="105">
        <v>900000</v>
      </c>
    </row>
    <row r="64" spans="1:3" s="57" customFormat="1" x14ac:dyDescent="0.2">
      <c r="A64" s="112"/>
      <c r="B64" s="107" t="s">
        <v>698</v>
      </c>
      <c r="C64" s="110">
        <f t="shared" ref="C64" si="9">+C51+C54+C63+C60</f>
        <v>3270600</v>
      </c>
    </row>
    <row r="65" spans="1:3" s="57" customFormat="1" x14ac:dyDescent="0.2">
      <c r="A65" s="113"/>
      <c r="B65" s="59"/>
      <c r="C65" s="105"/>
    </row>
    <row r="66" spans="1:3" s="57" customFormat="1" x14ac:dyDescent="0.2">
      <c r="A66" s="74"/>
      <c r="B66" s="59"/>
      <c r="C66" s="102"/>
    </row>
    <row r="67" spans="1:3" s="57" customFormat="1" x14ac:dyDescent="0.2">
      <c r="A67" s="70" t="s">
        <v>347</v>
      </c>
      <c r="B67" s="68"/>
      <c r="C67" s="102"/>
    </row>
    <row r="68" spans="1:3" s="57" customFormat="1" x14ac:dyDescent="0.2">
      <c r="A68" s="70" t="s">
        <v>345</v>
      </c>
      <c r="B68" s="68"/>
      <c r="C68" s="102"/>
    </row>
    <row r="69" spans="1:3" s="57" customFormat="1" x14ac:dyDescent="0.2">
      <c r="A69" s="70" t="s">
        <v>325</v>
      </c>
      <c r="B69" s="68"/>
      <c r="C69" s="102"/>
    </row>
    <row r="70" spans="1:3" s="57" customFormat="1" x14ac:dyDescent="0.2">
      <c r="A70" s="70" t="s">
        <v>348</v>
      </c>
      <c r="B70" s="68"/>
      <c r="C70" s="102"/>
    </row>
    <row r="71" spans="1:3" s="57" customFormat="1" x14ac:dyDescent="0.2">
      <c r="A71" s="70"/>
      <c r="B71" s="61"/>
      <c r="C71" s="105"/>
    </row>
    <row r="72" spans="1:3" s="54" customFormat="1" ht="25.5" x14ac:dyDescent="0.2">
      <c r="A72" s="123">
        <v>720000</v>
      </c>
      <c r="B72" s="35" t="s">
        <v>12</v>
      </c>
      <c r="C72" s="105">
        <f t="shared" ref="C72" si="10">+C73+C75</f>
        <v>1083000</v>
      </c>
    </row>
    <row r="73" spans="1:3" s="57" customFormat="1" ht="51" x14ac:dyDescent="0.2">
      <c r="A73" s="46">
        <v>721000</v>
      </c>
      <c r="B73" s="35" t="s">
        <v>538</v>
      </c>
      <c r="C73" s="109">
        <f t="shared" ref="C73" si="11">+C74</f>
        <v>578000</v>
      </c>
    </row>
    <row r="74" spans="1:3" s="57" customFormat="1" x14ac:dyDescent="0.2">
      <c r="A74" s="38">
        <v>721200</v>
      </c>
      <c r="B74" s="41" t="s">
        <v>14</v>
      </c>
      <c r="C74" s="102">
        <v>578000</v>
      </c>
    </row>
    <row r="75" spans="1:3" s="57" customFormat="1" x14ac:dyDescent="0.2">
      <c r="A75" s="71">
        <v>722000</v>
      </c>
      <c r="B75" s="63" t="s">
        <v>700</v>
      </c>
      <c r="C75" s="109">
        <f t="shared" ref="C75" si="12">+C76</f>
        <v>505000</v>
      </c>
    </row>
    <row r="76" spans="1:3" s="57" customFormat="1" x14ac:dyDescent="0.2">
      <c r="A76" s="70">
        <v>722500</v>
      </c>
      <c r="B76" s="41" t="s">
        <v>19</v>
      </c>
      <c r="C76" s="102">
        <v>505000</v>
      </c>
    </row>
    <row r="77" spans="1:3" s="54" customFormat="1" ht="51" x14ac:dyDescent="0.2">
      <c r="A77" s="123" t="s">
        <v>287</v>
      </c>
      <c r="B77" s="35" t="s">
        <v>717</v>
      </c>
      <c r="C77" s="105">
        <v>900000</v>
      </c>
    </row>
    <row r="78" spans="1:3" s="57" customFormat="1" x14ac:dyDescent="0.2">
      <c r="A78" s="97"/>
      <c r="B78" s="107" t="s">
        <v>698</v>
      </c>
      <c r="C78" s="110">
        <f t="shared" ref="C78" si="13">+C72+C77</f>
        <v>1983000</v>
      </c>
    </row>
    <row r="79" spans="1:3" s="57" customFormat="1" x14ac:dyDescent="0.2">
      <c r="A79" s="81"/>
      <c r="B79" s="59"/>
      <c r="C79" s="105"/>
    </row>
    <row r="80" spans="1:3" s="57" customFormat="1" x14ac:dyDescent="0.2">
      <c r="A80" s="74"/>
      <c r="B80" s="59"/>
      <c r="C80" s="102"/>
    </row>
    <row r="81" spans="1:3" s="57" customFormat="1" x14ac:dyDescent="0.2">
      <c r="A81" s="70" t="s">
        <v>355</v>
      </c>
      <c r="B81" s="68"/>
      <c r="C81" s="102"/>
    </row>
    <row r="82" spans="1:3" s="57" customFormat="1" x14ac:dyDescent="0.2">
      <c r="A82" s="70" t="s">
        <v>345</v>
      </c>
      <c r="B82" s="68"/>
      <c r="C82" s="102"/>
    </row>
    <row r="83" spans="1:3" s="57" customFormat="1" x14ac:dyDescent="0.2">
      <c r="A83" s="70" t="s">
        <v>334</v>
      </c>
      <c r="B83" s="68"/>
      <c r="C83" s="102"/>
    </row>
    <row r="84" spans="1:3" s="57" customFormat="1" x14ac:dyDescent="0.2">
      <c r="A84" s="70" t="s">
        <v>293</v>
      </c>
      <c r="B84" s="68"/>
      <c r="C84" s="102"/>
    </row>
    <row r="85" spans="1:3" s="57" customFormat="1" x14ac:dyDescent="0.2">
      <c r="A85" s="70"/>
      <c r="B85" s="61"/>
      <c r="C85" s="105"/>
    </row>
    <row r="86" spans="1:3" s="54" customFormat="1" ht="25.5" x14ac:dyDescent="0.2">
      <c r="A86" s="123">
        <v>720000</v>
      </c>
      <c r="B86" s="35" t="s">
        <v>12</v>
      </c>
      <c r="C86" s="105">
        <f t="shared" ref="C86" si="14">+C87</f>
        <v>48000</v>
      </c>
    </row>
    <row r="87" spans="1:3" s="57" customFormat="1" x14ac:dyDescent="0.2">
      <c r="A87" s="71">
        <v>722000</v>
      </c>
      <c r="B87" s="63" t="s">
        <v>700</v>
      </c>
      <c r="C87" s="109">
        <f>+C88</f>
        <v>48000</v>
      </c>
    </row>
    <row r="88" spans="1:3" s="57" customFormat="1" x14ac:dyDescent="0.2">
      <c r="A88" s="70">
        <v>722500</v>
      </c>
      <c r="B88" s="41" t="s">
        <v>19</v>
      </c>
      <c r="C88" s="102">
        <v>48000</v>
      </c>
    </row>
    <row r="89" spans="1:3" s="54" customFormat="1" ht="51" x14ac:dyDescent="0.2">
      <c r="A89" s="123" t="s">
        <v>287</v>
      </c>
      <c r="B89" s="35" t="s">
        <v>717</v>
      </c>
      <c r="C89" s="105">
        <v>20000</v>
      </c>
    </row>
    <row r="90" spans="1:3" s="57" customFormat="1" x14ac:dyDescent="0.2">
      <c r="A90" s="112"/>
      <c r="B90" s="107" t="s">
        <v>698</v>
      </c>
      <c r="C90" s="110">
        <f t="shared" ref="C90" si="15">+C86+C89</f>
        <v>68000</v>
      </c>
    </row>
    <row r="91" spans="1:3" s="57" customFormat="1" x14ac:dyDescent="0.2">
      <c r="A91" s="113"/>
      <c r="B91" s="117"/>
      <c r="C91" s="105"/>
    </row>
    <row r="92" spans="1:3" s="57" customFormat="1" x14ac:dyDescent="0.2">
      <c r="A92" s="74"/>
      <c r="B92" s="59"/>
      <c r="C92" s="102"/>
    </row>
    <row r="93" spans="1:3" s="57" customFormat="1" x14ac:dyDescent="0.2">
      <c r="A93" s="70" t="s">
        <v>638</v>
      </c>
      <c r="B93" s="68"/>
      <c r="C93" s="102"/>
    </row>
    <row r="94" spans="1:3" s="57" customFormat="1" x14ac:dyDescent="0.2">
      <c r="A94" s="70" t="s">
        <v>345</v>
      </c>
      <c r="B94" s="68"/>
      <c r="C94" s="102"/>
    </row>
    <row r="95" spans="1:3" s="57" customFormat="1" x14ac:dyDescent="0.2">
      <c r="A95" s="70" t="s">
        <v>362</v>
      </c>
      <c r="B95" s="68"/>
      <c r="C95" s="102"/>
    </row>
    <row r="96" spans="1:3" s="57" customFormat="1" x14ac:dyDescent="0.2">
      <c r="A96" s="70" t="s">
        <v>637</v>
      </c>
      <c r="B96" s="68"/>
      <c r="C96" s="102"/>
    </row>
    <row r="97" spans="1:3" s="57" customFormat="1" x14ac:dyDescent="0.2">
      <c r="A97" s="70"/>
      <c r="B97" s="68"/>
      <c r="C97" s="102"/>
    </row>
    <row r="98" spans="1:3" s="54" customFormat="1" ht="25.5" x14ac:dyDescent="0.2">
      <c r="A98" s="123">
        <v>720000</v>
      </c>
      <c r="B98" s="35" t="s">
        <v>12</v>
      </c>
      <c r="C98" s="105">
        <f>C99+C101</f>
        <v>527000</v>
      </c>
    </row>
    <row r="99" spans="1:3" s="69" customFormat="1" ht="25.5" x14ac:dyDescent="0.2">
      <c r="A99" s="71">
        <v>722000</v>
      </c>
      <c r="B99" s="63" t="s">
        <v>700</v>
      </c>
      <c r="C99" s="109">
        <f>SUM(C100:C100)</f>
        <v>526000</v>
      </c>
    </row>
    <row r="100" spans="1:3" s="57" customFormat="1" x14ac:dyDescent="0.2">
      <c r="A100" s="70">
        <v>722500</v>
      </c>
      <c r="B100" s="41" t="s">
        <v>19</v>
      </c>
      <c r="C100" s="102">
        <v>526000</v>
      </c>
    </row>
    <row r="101" spans="1:3" s="69" customFormat="1" ht="25.5" x14ac:dyDescent="0.2">
      <c r="A101" s="71">
        <v>729000</v>
      </c>
      <c r="B101" s="43" t="s">
        <v>22</v>
      </c>
      <c r="C101" s="109">
        <f>C102</f>
        <v>1000</v>
      </c>
    </row>
    <row r="102" spans="1:3" s="57" customFormat="1" x14ac:dyDescent="0.2">
      <c r="A102" s="70">
        <v>729100</v>
      </c>
      <c r="B102" s="41" t="s">
        <v>22</v>
      </c>
      <c r="C102" s="102">
        <v>1000</v>
      </c>
    </row>
    <row r="103" spans="1:3" s="54" customFormat="1" ht="51" x14ac:dyDescent="0.2">
      <c r="A103" s="123">
        <v>780000</v>
      </c>
      <c r="B103" s="35" t="s">
        <v>567</v>
      </c>
      <c r="C103" s="105">
        <f>C104</f>
        <v>1000000</v>
      </c>
    </row>
    <row r="104" spans="1:3" s="69" customFormat="1" ht="25.5" x14ac:dyDescent="0.2">
      <c r="A104" s="71">
        <v>788000</v>
      </c>
      <c r="B104" s="63" t="s">
        <v>31</v>
      </c>
      <c r="C104" s="109">
        <f>C105</f>
        <v>1000000</v>
      </c>
    </row>
    <row r="105" spans="1:3" s="57" customFormat="1" x14ac:dyDescent="0.2">
      <c r="A105" s="70">
        <v>788100</v>
      </c>
      <c r="B105" s="41" t="s">
        <v>31</v>
      </c>
      <c r="C105" s="102">
        <v>1000000</v>
      </c>
    </row>
    <row r="106" spans="1:3" s="54" customFormat="1" ht="25.5" x14ac:dyDescent="0.2">
      <c r="A106" s="74">
        <v>930000</v>
      </c>
      <c r="B106" s="108" t="s">
        <v>699</v>
      </c>
      <c r="C106" s="105">
        <f>C107</f>
        <v>120000</v>
      </c>
    </row>
    <row r="107" spans="1:3" s="69" customFormat="1" ht="25.5" x14ac:dyDescent="0.2">
      <c r="A107" s="124">
        <v>931000</v>
      </c>
      <c r="B107" s="42" t="s">
        <v>614</v>
      </c>
      <c r="C107" s="109">
        <f>C108</f>
        <v>120000</v>
      </c>
    </row>
    <row r="108" spans="1:3" s="57" customFormat="1" x14ac:dyDescent="0.2">
      <c r="A108" s="38">
        <v>931100</v>
      </c>
      <c r="B108" s="41" t="s">
        <v>590</v>
      </c>
      <c r="C108" s="102">
        <v>120000</v>
      </c>
    </row>
    <row r="109" spans="1:3" s="54" customFormat="1" ht="25.5" x14ac:dyDescent="0.2">
      <c r="A109" s="125"/>
      <c r="B109" s="126" t="s">
        <v>698</v>
      </c>
      <c r="C109" s="127">
        <f>C98+C103+C106</f>
        <v>1647000</v>
      </c>
    </row>
    <row r="110" spans="1:3" s="57" customFormat="1" x14ac:dyDescent="0.2">
      <c r="A110" s="70"/>
      <c r="B110" s="68"/>
      <c r="C110" s="102"/>
    </row>
    <row r="111" spans="1:3" s="57" customFormat="1" x14ac:dyDescent="0.2">
      <c r="A111" s="70"/>
      <c r="B111" s="68"/>
      <c r="C111" s="102"/>
    </row>
    <row r="112" spans="1:3" s="57" customFormat="1" x14ac:dyDescent="0.2">
      <c r="A112" s="70" t="s">
        <v>363</v>
      </c>
      <c r="B112" s="68"/>
      <c r="C112" s="102"/>
    </row>
    <row r="113" spans="1:3" s="57" customFormat="1" x14ac:dyDescent="0.2">
      <c r="A113" s="70" t="s">
        <v>345</v>
      </c>
      <c r="B113" s="68"/>
      <c r="C113" s="102"/>
    </row>
    <row r="114" spans="1:3" s="57" customFormat="1" x14ac:dyDescent="0.2">
      <c r="A114" s="70" t="s">
        <v>364</v>
      </c>
      <c r="B114" s="68"/>
      <c r="C114" s="102"/>
    </row>
    <row r="115" spans="1:3" s="57" customFormat="1" x14ac:dyDescent="0.2">
      <c r="A115" s="70" t="s">
        <v>365</v>
      </c>
      <c r="B115" s="68"/>
      <c r="C115" s="102"/>
    </row>
    <row r="116" spans="1:3" s="57" customFormat="1" x14ac:dyDescent="0.2">
      <c r="A116" s="70"/>
      <c r="B116" s="61"/>
      <c r="C116" s="105"/>
    </row>
    <row r="117" spans="1:3" s="54" customFormat="1" ht="25.5" x14ac:dyDescent="0.2">
      <c r="A117" s="123">
        <v>720000</v>
      </c>
      <c r="B117" s="35" t="s">
        <v>12</v>
      </c>
      <c r="C117" s="105">
        <f t="shared" ref="C117:C118" si="16">+C118</f>
        <v>1150000</v>
      </c>
    </row>
    <row r="118" spans="1:3" s="57" customFormat="1" x14ac:dyDescent="0.2">
      <c r="A118" s="71">
        <v>722000</v>
      </c>
      <c r="B118" s="63" t="s">
        <v>700</v>
      </c>
      <c r="C118" s="109">
        <f t="shared" si="16"/>
        <v>1150000</v>
      </c>
    </row>
    <row r="119" spans="1:3" s="57" customFormat="1" x14ac:dyDescent="0.2">
      <c r="A119" s="70">
        <v>722500</v>
      </c>
      <c r="B119" s="41" t="s">
        <v>19</v>
      </c>
      <c r="C119" s="102">
        <v>1150000</v>
      </c>
    </row>
    <row r="120" spans="1:3" s="54" customFormat="1" ht="51" x14ac:dyDescent="0.2">
      <c r="A120" s="123" t="s">
        <v>287</v>
      </c>
      <c r="B120" s="35" t="s">
        <v>717</v>
      </c>
      <c r="C120" s="105">
        <v>700000</v>
      </c>
    </row>
    <row r="121" spans="1:3" s="57" customFormat="1" x14ac:dyDescent="0.2">
      <c r="A121" s="112"/>
      <c r="B121" s="107" t="s">
        <v>698</v>
      </c>
      <c r="C121" s="110">
        <f t="shared" ref="C121" si="17">+C117+C120</f>
        <v>1850000</v>
      </c>
    </row>
    <row r="122" spans="1:3" s="57" customFormat="1" x14ac:dyDescent="0.2">
      <c r="A122" s="113"/>
      <c r="B122" s="59"/>
      <c r="C122" s="105"/>
    </row>
    <row r="123" spans="1:3" s="57" customFormat="1" x14ac:dyDescent="0.2">
      <c r="A123" s="113"/>
      <c r="B123" s="59"/>
      <c r="C123" s="105"/>
    </row>
    <row r="124" spans="1:3" s="57" customFormat="1" x14ac:dyDescent="0.2">
      <c r="A124" s="70" t="s">
        <v>370</v>
      </c>
      <c r="B124" s="68"/>
      <c r="C124" s="105"/>
    </row>
    <row r="125" spans="1:3" s="57" customFormat="1" x14ac:dyDescent="0.2">
      <c r="A125" s="70" t="s">
        <v>369</v>
      </c>
      <c r="B125" s="68"/>
      <c r="C125" s="105"/>
    </row>
    <row r="126" spans="1:3" s="57" customFormat="1" x14ac:dyDescent="0.2">
      <c r="A126" s="70" t="s">
        <v>331</v>
      </c>
      <c r="B126" s="68"/>
      <c r="C126" s="105"/>
    </row>
    <row r="127" spans="1:3" s="57" customFormat="1" x14ac:dyDescent="0.2">
      <c r="A127" s="70" t="s">
        <v>293</v>
      </c>
      <c r="B127" s="68"/>
      <c r="C127" s="105"/>
    </row>
    <row r="128" spans="1:3" s="57" customFormat="1" x14ac:dyDescent="0.2">
      <c r="A128" s="70"/>
      <c r="B128" s="61"/>
      <c r="C128" s="105"/>
    </row>
    <row r="129" spans="1:3" s="54" customFormat="1" ht="25.5" x14ac:dyDescent="0.2">
      <c r="A129" s="123">
        <v>720000</v>
      </c>
      <c r="B129" s="35" t="s">
        <v>12</v>
      </c>
      <c r="C129" s="105">
        <f t="shared" ref="C129:C130" si="18">C130</f>
        <v>10000</v>
      </c>
    </row>
    <row r="130" spans="1:3" s="69" customFormat="1" ht="25.5" x14ac:dyDescent="0.2">
      <c r="A130" s="71">
        <v>723000</v>
      </c>
      <c r="B130" s="63" t="s">
        <v>20</v>
      </c>
      <c r="C130" s="109">
        <f t="shared" si="18"/>
        <v>10000</v>
      </c>
    </row>
    <row r="131" spans="1:3" s="57" customFormat="1" x14ac:dyDescent="0.2">
      <c r="A131" s="70">
        <v>723100</v>
      </c>
      <c r="B131" s="41" t="s">
        <v>20</v>
      </c>
      <c r="C131" s="102">
        <v>10000</v>
      </c>
    </row>
    <row r="132" spans="1:3" s="128" customFormat="1" x14ac:dyDescent="0.2">
      <c r="A132" s="118"/>
      <c r="B132" s="119" t="s">
        <v>698</v>
      </c>
      <c r="C132" s="120">
        <f>C129</f>
        <v>10000</v>
      </c>
    </row>
    <row r="133" spans="1:3" s="57" customFormat="1" x14ac:dyDescent="0.2">
      <c r="A133" s="113"/>
      <c r="B133" s="59"/>
      <c r="C133" s="105"/>
    </row>
    <row r="134" spans="1:3" s="57" customFormat="1" x14ac:dyDescent="0.2">
      <c r="A134" s="74"/>
      <c r="B134" s="59"/>
      <c r="C134" s="102"/>
    </row>
    <row r="135" spans="1:3" s="57" customFormat="1" x14ac:dyDescent="0.2">
      <c r="A135" s="70" t="s">
        <v>522</v>
      </c>
      <c r="B135" s="68"/>
      <c r="C135" s="102"/>
    </row>
    <row r="136" spans="1:3" s="57" customFormat="1" x14ac:dyDescent="0.2">
      <c r="A136" s="70" t="s">
        <v>369</v>
      </c>
      <c r="B136" s="68"/>
      <c r="C136" s="102"/>
    </row>
    <row r="137" spans="1:3" s="57" customFormat="1" x14ac:dyDescent="0.2">
      <c r="A137" s="70" t="s">
        <v>523</v>
      </c>
      <c r="B137" s="68"/>
      <c r="C137" s="102"/>
    </row>
    <row r="138" spans="1:3" s="57" customFormat="1" x14ac:dyDescent="0.2">
      <c r="A138" s="70" t="s">
        <v>524</v>
      </c>
      <c r="B138" s="68"/>
      <c r="C138" s="102"/>
    </row>
    <row r="139" spans="1:3" s="57" customFormat="1" x14ac:dyDescent="0.2">
      <c r="A139" s="70"/>
      <c r="B139" s="61"/>
      <c r="C139" s="105"/>
    </row>
    <row r="140" spans="1:3" s="54" customFormat="1" ht="25.5" x14ac:dyDescent="0.2">
      <c r="A140" s="123">
        <v>710000</v>
      </c>
      <c r="B140" s="35" t="s">
        <v>2</v>
      </c>
      <c r="C140" s="105">
        <f t="shared" ref="C140:C141" si="19">+C141</f>
        <v>151900000</v>
      </c>
    </row>
    <row r="141" spans="1:3" s="57" customFormat="1" x14ac:dyDescent="0.2">
      <c r="A141" s="71">
        <v>717000</v>
      </c>
      <c r="B141" s="63" t="s">
        <v>10</v>
      </c>
      <c r="C141" s="109">
        <f t="shared" si="19"/>
        <v>151900000</v>
      </c>
    </row>
    <row r="142" spans="1:3" s="57" customFormat="1" x14ac:dyDescent="0.2">
      <c r="A142" s="70">
        <v>717100</v>
      </c>
      <c r="B142" s="41" t="s">
        <v>11</v>
      </c>
      <c r="C142" s="102">
        <v>151900000</v>
      </c>
    </row>
    <row r="143" spans="1:3" s="57" customFormat="1" x14ac:dyDescent="0.2">
      <c r="A143" s="112"/>
      <c r="B143" s="107" t="s">
        <v>698</v>
      </c>
      <c r="C143" s="110">
        <f t="shared" ref="C143" si="20">+C140</f>
        <v>151900000</v>
      </c>
    </row>
    <row r="144" spans="1:3" s="57" customFormat="1" x14ac:dyDescent="0.2">
      <c r="A144" s="113"/>
      <c r="B144" s="59"/>
      <c r="C144" s="105"/>
    </row>
    <row r="145" spans="1:3" s="57" customFormat="1" x14ac:dyDescent="0.2">
      <c r="A145" s="113"/>
      <c r="B145" s="59"/>
      <c r="C145" s="105"/>
    </row>
    <row r="146" spans="1:3" s="57" customFormat="1" x14ac:dyDescent="0.2">
      <c r="A146" s="70" t="s">
        <v>401</v>
      </c>
      <c r="B146" s="68"/>
      <c r="C146" s="102"/>
    </row>
    <row r="147" spans="1:3" s="57" customFormat="1" x14ac:dyDescent="0.2">
      <c r="A147" s="70" t="s">
        <v>377</v>
      </c>
      <c r="B147" s="68"/>
      <c r="C147" s="102"/>
    </row>
    <row r="148" spans="1:3" s="57" customFormat="1" x14ac:dyDescent="0.2">
      <c r="A148" s="70" t="s">
        <v>402</v>
      </c>
      <c r="B148" s="68"/>
      <c r="C148" s="102"/>
    </row>
    <row r="149" spans="1:3" s="57" customFormat="1" x14ac:dyDescent="0.2">
      <c r="A149" s="70" t="s">
        <v>293</v>
      </c>
      <c r="B149" s="68"/>
      <c r="C149" s="102"/>
    </row>
    <row r="150" spans="1:3" s="57" customFormat="1" x14ac:dyDescent="0.2">
      <c r="A150" s="70"/>
      <c r="B150" s="61"/>
      <c r="C150" s="105"/>
    </row>
    <row r="151" spans="1:3" s="54" customFormat="1" ht="25.5" x14ac:dyDescent="0.2">
      <c r="A151" s="74">
        <v>930000</v>
      </c>
      <c r="B151" s="108" t="s">
        <v>699</v>
      </c>
      <c r="C151" s="105">
        <f t="shared" ref="C151:C152" si="21">C152</f>
        <v>30000</v>
      </c>
    </row>
    <row r="152" spans="1:3" s="57" customFormat="1" x14ac:dyDescent="0.2">
      <c r="A152" s="124">
        <v>931000</v>
      </c>
      <c r="B152" s="42" t="s">
        <v>614</v>
      </c>
      <c r="C152" s="129">
        <f t="shared" si="21"/>
        <v>30000</v>
      </c>
    </row>
    <row r="153" spans="1:3" s="57" customFormat="1" x14ac:dyDescent="0.2">
      <c r="A153" s="38">
        <v>931200</v>
      </c>
      <c r="B153" s="41" t="s">
        <v>691</v>
      </c>
      <c r="C153" s="102">
        <v>30000</v>
      </c>
    </row>
    <row r="154" spans="1:3" s="57" customFormat="1" ht="51" x14ac:dyDescent="0.2">
      <c r="A154" s="123" t="s">
        <v>287</v>
      </c>
      <c r="B154" s="35" t="s">
        <v>717</v>
      </c>
      <c r="C154" s="105">
        <v>3000</v>
      </c>
    </row>
    <row r="155" spans="1:3" s="57" customFormat="1" x14ac:dyDescent="0.2">
      <c r="A155" s="112"/>
      <c r="B155" s="107" t="s">
        <v>698</v>
      </c>
      <c r="C155" s="110">
        <f t="shared" ref="C155" si="22">C151+C154</f>
        <v>33000</v>
      </c>
    </row>
    <row r="156" spans="1:3" s="57" customFormat="1" x14ac:dyDescent="0.2">
      <c r="A156" s="113"/>
      <c r="B156" s="59"/>
      <c r="C156" s="105"/>
    </row>
    <row r="157" spans="1:3" s="57" customFormat="1" x14ac:dyDescent="0.2">
      <c r="A157" s="74"/>
      <c r="B157" s="59"/>
      <c r="C157" s="102"/>
    </row>
    <row r="158" spans="1:3" s="57" customFormat="1" x14ac:dyDescent="0.2">
      <c r="A158" s="70" t="s">
        <v>403</v>
      </c>
      <c r="B158" s="68"/>
      <c r="C158" s="102"/>
    </row>
    <row r="159" spans="1:3" s="57" customFormat="1" x14ac:dyDescent="0.2">
      <c r="A159" s="70" t="s">
        <v>377</v>
      </c>
      <c r="B159" s="68"/>
      <c r="C159" s="102"/>
    </row>
    <row r="160" spans="1:3" s="57" customFormat="1" x14ac:dyDescent="0.2">
      <c r="A160" s="70" t="s">
        <v>404</v>
      </c>
      <c r="B160" s="68"/>
      <c r="C160" s="102"/>
    </row>
    <row r="161" spans="1:3" s="57" customFormat="1" x14ac:dyDescent="0.2">
      <c r="A161" s="70" t="s">
        <v>293</v>
      </c>
      <c r="B161" s="68"/>
      <c r="C161" s="102"/>
    </row>
    <row r="162" spans="1:3" s="57" customFormat="1" x14ac:dyDescent="0.2">
      <c r="A162" s="70"/>
      <c r="B162" s="61"/>
      <c r="C162" s="105"/>
    </row>
    <row r="163" spans="1:3" s="54" customFormat="1" ht="25.5" x14ac:dyDescent="0.2">
      <c r="A163" s="74">
        <v>930000</v>
      </c>
      <c r="B163" s="108" t="s">
        <v>699</v>
      </c>
      <c r="C163" s="105">
        <f t="shared" ref="C163:C164" si="23">+C164</f>
        <v>40000</v>
      </c>
    </row>
    <row r="164" spans="1:3" s="57" customFormat="1" x14ac:dyDescent="0.2">
      <c r="A164" s="124">
        <v>931000</v>
      </c>
      <c r="B164" s="42" t="s">
        <v>614</v>
      </c>
      <c r="C164" s="109">
        <f t="shared" si="23"/>
        <v>40000</v>
      </c>
    </row>
    <row r="165" spans="1:3" s="57" customFormat="1" x14ac:dyDescent="0.2">
      <c r="A165" s="38">
        <v>931200</v>
      </c>
      <c r="B165" s="41" t="s">
        <v>691</v>
      </c>
      <c r="C165" s="102">
        <v>40000</v>
      </c>
    </row>
    <row r="166" spans="1:3" s="54" customFormat="1" ht="51" x14ac:dyDescent="0.2">
      <c r="A166" s="123" t="s">
        <v>287</v>
      </c>
      <c r="B166" s="35" t="s">
        <v>717</v>
      </c>
      <c r="C166" s="105">
        <v>50000</v>
      </c>
    </row>
    <row r="167" spans="1:3" s="57" customFormat="1" x14ac:dyDescent="0.2">
      <c r="A167" s="112"/>
      <c r="B167" s="107" t="s">
        <v>698</v>
      </c>
      <c r="C167" s="110">
        <f>+C163+C166</f>
        <v>90000</v>
      </c>
    </row>
    <row r="168" spans="1:3" s="57" customFormat="1" x14ac:dyDescent="0.2">
      <c r="A168" s="113"/>
      <c r="B168" s="59"/>
      <c r="C168" s="105"/>
    </row>
    <row r="169" spans="1:3" s="57" customFormat="1" x14ac:dyDescent="0.2">
      <c r="A169" s="74"/>
      <c r="B169" s="59"/>
      <c r="C169" s="102"/>
    </row>
    <row r="170" spans="1:3" s="57" customFormat="1" x14ac:dyDescent="0.2">
      <c r="A170" s="70" t="s">
        <v>405</v>
      </c>
      <c r="B170" s="68"/>
      <c r="C170" s="102"/>
    </row>
    <row r="171" spans="1:3" s="57" customFormat="1" x14ac:dyDescent="0.2">
      <c r="A171" s="70" t="s">
        <v>377</v>
      </c>
      <c r="B171" s="68"/>
      <c r="C171" s="102"/>
    </row>
    <row r="172" spans="1:3" s="57" customFormat="1" x14ac:dyDescent="0.2">
      <c r="A172" s="70" t="s">
        <v>406</v>
      </c>
      <c r="B172" s="68"/>
      <c r="C172" s="102"/>
    </row>
    <row r="173" spans="1:3" s="57" customFormat="1" x14ac:dyDescent="0.2">
      <c r="A173" s="70" t="s">
        <v>293</v>
      </c>
      <c r="B173" s="68"/>
      <c r="C173" s="102"/>
    </row>
    <row r="174" spans="1:3" s="57" customFormat="1" x14ac:dyDescent="0.2">
      <c r="A174" s="70"/>
      <c r="B174" s="61"/>
      <c r="C174" s="105"/>
    </row>
    <row r="175" spans="1:3" s="54" customFormat="1" ht="25.5" x14ac:dyDescent="0.2">
      <c r="A175" s="74">
        <v>930000</v>
      </c>
      <c r="B175" s="108" t="s">
        <v>699</v>
      </c>
      <c r="C175" s="105">
        <f t="shared" ref="C175:C176" si="24">C176</f>
        <v>5000</v>
      </c>
    </row>
    <row r="176" spans="1:3" s="69" customFormat="1" ht="25.5" x14ac:dyDescent="0.2">
      <c r="A176" s="124">
        <v>931000</v>
      </c>
      <c r="B176" s="42" t="s">
        <v>614</v>
      </c>
      <c r="C176" s="109">
        <f t="shared" si="24"/>
        <v>5000</v>
      </c>
    </row>
    <row r="177" spans="1:3" s="57" customFormat="1" x14ac:dyDescent="0.2">
      <c r="A177" s="38">
        <v>931200</v>
      </c>
      <c r="B177" s="41" t="s">
        <v>691</v>
      </c>
      <c r="C177" s="102">
        <v>5000</v>
      </c>
    </row>
    <row r="178" spans="1:3" s="54" customFormat="1" ht="51" x14ac:dyDescent="0.2">
      <c r="A178" s="123" t="s">
        <v>287</v>
      </c>
      <c r="B178" s="35" t="s">
        <v>717</v>
      </c>
      <c r="C178" s="105">
        <v>400</v>
      </c>
    </row>
    <row r="179" spans="1:3" s="57" customFormat="1" x14ac:dyDescent="0.2">
      <c r="A179" s="112"/>
      <c r="B179" s="107" t="s">
        <v>698</v>
      </c>
      <c r="C179" s="110">
        <f t="shared" ref="C179" si="25">C178+C175</f>
        <v>5400</v>
      </c>
    </row>
    <row r="180" spans="1:3" s="57" customFormat="1" x14ac:dyDescent="0.2">
      <c r="A180" s="111"/>
      <c r="B180" s="59"/>
      <c r="C180" s="105"/>
    </row>
    <row r="181" spans="1:3" s="57" customFormat="1" x14ac:dyDescent="0.2">
      <c r="A181" s="74"/>
      <c r="B181" s="59"/>
      <c r="C181" s="102"/>
    </row>
    <row r="182" spans="1:3" s="57" customFormat="1" x14ac:dyDescent="0.2">
      <c r="A182" s="70" t="s">
        <v>407</v>
      </c>
      <c r="B182" s="68"/>
      <c r="C182" s="102"/>
    </row>
    <row r="183" spans="1:3" s="57" customFormat="1" x14ac:dyDescent="0.2">
      <c r="A183" s="70" t="s">
        <v>377</v>
      </c>
      <c r="B183" s="68"/>
      <c r="C183" s="102"/>
    </row>
    <row r="184" spans="1:3" s="57" customFormat="1" x14ac:dyDescent="0.2">
      <c r="A184" s="70" t="s">
        <v>408</v>
      </c>
      <c r="B184" s="68"/>
      <c r="C184" s="102"/>
    </row>
    <row r="185" spans="1:3" s="57" customFormat="1" x14ac:dyDescent="0.2">
      <c r="A185" s="70" t="s">
        <v>293</v>
      </c>
      <c r="B185" s="68"/>
      <c r="C185" s="102"/>
    </row>
    <row r="186" spans="1:3" s="57" customFormat="1" x14ac:dyDescent="0.2">
      <c r="A186" s="70"/>
      <c r="B186" s="61"/>
      <c r="C186" s="102"/>
    </row>
    <row r="187" spans="1:3" s="54" customFormat="1" ht="25.5" x14ac:dyDescent="0.2">
      <c r="A187" s="74">
        <v>930000</v>
      </c>
      <c r="B187" s="108" t="s">
        <v>699</v>
      </c>
      <c r="C187" s="105">
        <f t="shared" ref="C187:C188" si="26">C188</f>
        <v>10000</v>
      </c>
    </row>
    <row r="188" spans="1:3" s="69" customFormat="1" ht="25.5" x14ac:dyDescent="0.2">
      <c r="A188" s="124">
        <v>931000</v>
      </c>
      <c r="B188" s="42" t="s">
        <v>614</v>
      </c>
      <c r="C188" s="109">
        <f t="shared" si="26"/>
        <v>10000</v>
      </c>
    </row>
    <row r="189" spans="1:3" s="57" customFormat="1" x14ac:dyDescent="0.2">
      <c r="A189" s="38">
        <v>931200</v>
      </c>
      <c r="B189" s="41" t="s">
        <v>691</v>
      </c>
      <c r="C189" s="102">
        <v>10000</v>
      </c>
    </row>
    <row r="190" spans="1:3" s="121" customFormat="1" ht="25.5" x14ac:dyDescent="0.2">
      <c r="A190" s="118"/>
      <c r="B190" s="119" t="s">
        <v>698</v>
      </c>
      <c r="C190" s="120">
        <f t="shared" ref="C190" si="27">C187</f>
        <v>10000</v>
      </c>
    </row>
    <row r="191" spans="1:3" s="57" customFormat="1" x14ac:dyDescent="0.2">
      <c r="A191" s="113"/>
      <c r="B191" s="59"/>
      <c r="C191" s="105"/>
    </row>
    <row r="192" spans="1:3" s="57" customFormat="1" x14ac:dyDescent="0.2">
      <c r="A192" s="113"/>
      <c r="B192" s="59"/>
      <c r="C192" s="105"/>
    </row>
    <row r="193" spans="1:3" s="57" customFormat="1" x14ac:dyDescent="0.2">
      <c r="A193" s="70" t="s">
        <v>706</v>
      </c>
      <c r="B193" s="68"/>
      <c r="C193" s="102"/>
    </row>
    <row r="194" spans="1:3" s="57" customFormat="1" x14ac:dyDescent="0.2">
      <c r="A194" s="70" t="s">
        <v>377</v>
      </c>
      <c r="B194" s="68"/>
      <c r="C194" s="102"/>
    </row>
    <row r="195" spans="1:3" s="57" customFormat="1" x14ac:dyDescent="0.2">
      <c r="A195" s="70" t="s">
        <v>413</v>
      </c>
      <c r="B195" s="68"/>
      <c r="C195" s="102"/>
    </row>
    <row r="196" spans="1:3" s="57" customFormat="1" x14ac:dyDescent="0.2">
      <c r="A196" s="70" t="s">
        <v>384</v>
      </c>
      <c r="B196" s="68"/>
      <c r="C196" s="102"/>
    </row>
    <row r="197" spans="1:3" s="57" customFormat="1" x14ac:dyDescent="0.2">
      <c r="A197" s="70"/>
      <c r="B197" s="61"/>
      <c r="C197" s="105"/>
    </row>
    <row r="198" spans="1:3" s="54" customFormat="1" ht="25.5" x14ac:dyDescent="0.2">
      <c r="A198" s="123">
        <v>720000</v>
      </c>
      <c r="B198" s="35" t="s">
        <v>12</v>
      </c>
      <c r="C198" s="105">
        <f>+C199+C201</f>
        <v>65500</v>
      </c>
    </row>
    <row r="199" spans="1:3" s="57" customFormat="1" ht="51" x14ac:dyDescent="0.2">
      <c r="A199" s="71">
        <v>728000</v>
      </c>
      <c r="B199" s="63" t="s">
        <v>540</v>
      </c>
      <c r="C199" s="109">
        <f t="shared" ref="C199" si="28">+C200</f>
        <v>35500</v>
      </c>
    </row>
    <row r="200" spans="1:3" s="57" customFormat="1" ht="52.5" x14ac:dyDescent="0.2">
      <c r="A200" s="70">
        <v>728200</v>
      </c>
      <c r="B200" s="41" t="s">
        <v>692</v>
      </c>
      <c r="C200" s="102">
        <v>35500</v>
      </c>
    </row>
    <row r="201" spans="1:3" s="69" customFormat="1" ht="25.5" x14ac:dyDescent="0.2">
      <c r="A201" s="71">
        <v>729000</v>
      </c>
      <c r="B201" s="43" t="s">
        <v>22</v>
      </c>
      <c r="C201" s="109">
        <f t="shared" ref="C201" si="29">C202</f>
        <v>30000</v>
      </c>
    </row>
    <row r="202" spans="1:3" s="57" customFormat="1" x14ac:dyDescent="0.2">
      <c r="A202" s="70">
        <v>729100</v>
      </c>
      <c r="B202" s="41" t="s">
        <v>22</v>
      </c>
      <c r="C202" s="102">
        <v>30000</v>
      </c>
    </row>
    <row r="203" spans="1:3" s="54" customFormat="1" ht="25.5" x14ac:dyDescent="0.2">
      <c r="A203" s="74">
        <v>810000</v>
      </c>
      <c r="B203" s="59" t="s">
        <v>702</v>
      </c>
      <c r="C203" s="105">
        <f t="shared" ref="C203:C204" si="30">+C204</f>
        <v>690800</v>
      </c>
    </row>
    <row r="204" spans="1:3" s="57" customFormat="1" ht="51" x14ac:dyDescent="0.2">
      <c r="A204" s="71">
        <v>816000</v>
      </c>
      <c r="B204" s="43" t="s">
        <v>673</v>
      </c>
      <c r="C204" s="109">
        <f t="shared" si="30"/>
        <v>690800</v>
      </c>
    </row>
    <row r="205" spans="1:3" s="57" customFormat="1" ht="52.5" x14ac:dyDescent="0.2">
      <c r="A205" s="70">
        <v>816100</v>
      </c>
      <c r="B205" s="41" t="s">
        <v>673</v>
      </c>
      <c r="C205" s="102">
        <v>690800</v>
      </c>
    </row>
    <row r="206" spans="1:3" s="54" customFormat="1" ht="51" x14ac:dyDescent="0.2">
      <c r="A206" s="74">
        <v>880000</v>
      </c>
      <c r="B206" s="29" t="s">
        <v>701</v>
      </c>
      <c r="C206" s="105">
        <f t="shared" ref="C206:C207" si="31">+C207</f>
        <v>195000</v>
      </c>
    </row>
    <row r="207" spans="1:3" s="57" customFormat="1" ht="51" x14ac:dyDescent="0.2">
      <c r="A207" s="71">
        <v>881000</v>
      </c>
      <c r="B207" s="43" t="s">
        <v>686</v>
      </c>
      <c r="C207" s="109">
        <f t="shared" si="31"/>
        <v>195000</v>
      </c>
    </row>
    <row r="208" spans="1:3" s="57" customFormat="1" ht="52.5" x14ac:dyDescent="0.2">
      <c r="A208" s="23">
        <v>881200</v>
      </c>
      <c r="B208" s="41" t="s">
        <v>686</v>
      </c>
      <c r="C208" s="102">
        <v>195000</v>
      </c>
    </row>
    <row r="209" spans="1:3" s="54" customFormat="1" ht="25.5" x14ac:dyDescent="0.2">
      <c r="A209" s="74">
        <v>930000</v>
      </c>
      <c r="B209" s="108" t="s">
        <v>699</v>
      </c>
      <c r="C209" s="105">
        <f t="shared" ref="C209" si="32">+C210+C212</f>
        <v>117200</v>
      </c>
    </row>
    <row r="210" spans="1:3" s="57" customFormat="1" x14ac:dyDescent="0.2">
      <c r="A210" s="124">
        <v>931000</v>
      </c>
      <c r="B210" s="42" t="s">
        <v>614</v>
      </c>
      <c r="C210" s="109">
        <f t="shared" ref="C210" si="33">+C211</f>
        <v>94100</v>
      </c>
    </row>
    <row r="211" spans="1:3" s="57" customFormat="1" x14ac:dyDescent="0.2">
      <c r="A211" s="38">
        <v>931100</v>
      </c>
      <c r="B211" s="41" t="s">
        <v>590</v>
      </c>
      <c r="C211" s="102">
        <v>94100</v>
      </c>
    </row>
    <row r="212" spans="1:3" s="57" customFormat="1" ht="51" x14ac:dyDescent="0.2">
      <c r="A212" s="71">
        <v>938000</v>
      </c>
      <c r="B212" s="43" t="s">
        <v>41</v>
      </c>
      <c r="C212" s="109">
        <f t="shared" ref="C212" si="34">+C213</f>
        <v>23100</v>
      </c>
    </row>
    <row r="213" spans="1:3" s="57" customFormat="1" ht="52.5" x14ac:dyDescent="0.2">
      <c r="A213" s="70">
        <v>938200</v>
      </c>
      <c r="B213" s="41" t="s">
        <v>613</v>
      </c>
      <c r="C213" s="102">
        <v>23100</v>
      </c>
    </row>
    <row r="214" spans="1:3" s="57" customFormat="1" ht="51" x14ac:dyDescent="0.2">
      <c r="A214" s="123" t="s">
        <v>287</v>
      </c>
      <c r="B214" s="35" t="s">
        <v>717</v>
      </c>
      <c r="C214" s="105">
        <v>50000</v>
      </c>
    </row>
    <row r="215" spans="1:3" s="57" customFormat="1" x14ac:dyDescent="0.2">
      <c r="A215" s="112"/>
      <c r="B215" s="107" t="s">
        <v>698</v>
      </c>
      <c r="C215" s="110">
        <f t="shared" ref="C215" si="35">+C198+C203+C206+C209+C214</f>
        <v>1118500</v>
      </c>
    </row>
    <row r="216" spans="1:3" s="57" customFormat="1" x14ac:dyDescent="0.2">
      <c r="A216" s="113"/>
      <c r="B216" s="59"/>
      <c r="C216" s="105"/>
    </row>
    <row r="217" spans="1:3" s="57" customFormat="1" x14ac:dyDescent="0.2">
      <c r="A217" s="74"/>
      <c r="B217" s="59"/>
      <c r="C217" s="102"/>
    </row>
    <row r="218" spans="1:3" s="57" customFormat="1" x14ac:dyDescent="0.2">
      <c r="A218" s="70" t="s">
        <v>707</v>
      </c>
      <c r="B218" s="68"/>
      <c r="C218" s="102"/>
    </row>
    <row r="219" spans="1:3" s="57" customFormat="1" x14ac:dyDescent="0.2">
      <c r="A219" s="70" t="s">
        <v>377</v>
      </c>
      <c r="B219" s="68"/>
      <c r="C219" s="102"/>
    </row>
    <row r="220" spans="1:3" s="57" customFormat="1" x14ac:dyDescent="0.2">
      <c r="A220" s="70" t="s">
        <v>415</v>
      </c>
      <c r="B220" s="68"/>
      <c r="C220" s="102"/>
    </row>
    <row r="221" spans="1:3" s="57" customFormat="1" x14ac:dyDescent="0.2">
      <c r="A221" s="70" t="s">
        <v>384</v>
      </c>
      <c r="B221" s="68"/>
      <c r="C221" s="102"/>
    </row>
    <row r="222" spans="1:3" s="57" customFormat="1" x14ac:dyDescent="0.2">
      <c r="A222" s="70"/>
      <c r="B222" s="61"/>
      <c r="C222" s="105"/>
    </row>
    <row r="223" spans="1:3" s="54" customFormat="1" ht="25.5" x14ac:dyDescent="0.2">
      <c r="A223" s="123">
        <v>720000</v>
      </c>
      <c r="B223" s="35" t="s">
        <v>12</v>
      </c>
      <c r="C223" s="105">
        <f>C224+C226+C228</f>
        <v>398000</v>
      </c>
    </row>
    <row r="224" spans="1:3" s="69" customFormat="1" ht="51" x14ac:dyDescent="0.2">
      <c r="A224" s="71">
        <v>721000</v>
      </c>
      <c r="B224" s="63" t="s">
        <v>538</v>
      </c>
      <c r="C224" s="109">
        <f t="shared" ref="C224" si="36">C225</f>
        <v>158000</v>
      </c>
    </row>
    <row r="225" spans="1:3" s="57" customFormat="1" x14ac:dyDescent="0.2">
      <c r="A225" s="48">
        <v>721200</v>
      </c>
      <c r="B225" s="41" t="s">
        <v>14</v>
      </c>
      <c r="C225" s="102">
        <v>158000</v>
      </c>
    </row>
    <row r="226" spans="1:3" s="69" customFormat="1" ht="51" x14ac:dyDescent="0.2">
      <c r="A226" s="71">
        <v>728000</v>
      </c>
      <c r="B226" s="63" t="s">
        <v>540</v>
      </c>
      <c r="C226" s="109">
        <f t="shared" ref="C226" si="37">C227</f>
        <v>180000</v>
      </c>
    </row>
    <row r="227" spans="1:3" s="57" customFormat="1" ht="52.5" x14ac:dyDescent="0.2">
      <c r="A227" s="70">
        <v>728200</v>
      </c>
      <c r="B227" s="41" t="s">
        <v>692</v>
      </c>
      <c r="C227" s="102">
        <v>180000</v>
      </c>
    </row>
    <row r="228" spans="1:3" s="69" customFormat="1" ht="25.5" x14ac:dyDescent="0.2">
      <c r="A228" s="71">
        <v>729000</v>
      </c>
      <c r="B228" s="43" t="s">
        <v>22</v>
      </c>
      <c r="C228" s="109">
        <f t="shared" ref="C228" si="38">C229</f>
        <v>60000</v>
      </c>
    </row>
    <row r="229" spans="1:3" s="57" customFormat="1" x14ac:dyDescent="0.2">
      <c r="A229" s="70">
        <v>729100</v>
      </c>
      <c r="B229" s="41" t="s">
        <v>22</v>
      </c>
      <c r="C229" s="102">
        <v>60000</v>
      </c>
    </row>
    <row r="230" spans="1:3" s="54" customFormat="1" ht="25.5" x14ac:dyDescent="0.2">
      <c r="A230" s="74">
        <v>810000</v>
      </c>
      <c r="B230" s="59" t="s">
        <v>702</v>
      </c>
      <c r="C230" s="105">
        <f t="shared" ref="C230:C231" si="39">C231</f>
        <v>1624300</v>
      </c>
    </row>
    <row r="231" spans="1:3" s="69" customFormat="1" ht="51" x14ac:dyDescent="0.2">
      <c r="A231" s="71">
        <v>816000</v>
      </c>
      <c r="B231" s="43" t="s">
        <v>673</v>
      </c>
      <c r="C231" s="109">
        <f t="shared" si="39"/>
        <v>1624300</v>
      </c>
    </row>
    <row r="232" spans="1:3" s="57" customFormat="1" ht="52.5" x14ac:dyDescent="0.2">
      <c r="A232" s="23">
        <v>816100</v>
      </c>
      <c r="B232" s="41" t="s">
        <v>673</v>
      </c>
      <c r="C232" s="102">
        <v>1624300</v>
      </c>
    </row>
    <row r="233" spans="1:3" s="54" customFormat="1" ht="51" x14ac:dyDescent="0.2">
      <c r="A233" s="74">
        <v>880000</v>
      </c>
      <c r="B233" s="29" t="s">
        <v>701</v>
      </c>
      <c r="C233" s="105">
        <f t="shared" ref="C233:C234" si="40">C234</f>
        <v>325000</v>
      </c>
    </row>
    <row r="234" spans="1:3" s="69" customFormat="1" ht="51" x14ac:dyDescent="0.2">
      <c r="A234" s="71">
        <v>881000</v>
      </c>
      <c r="B234" s="43" t="s">
        <v>686</v>
      </c>
      <c r="C234" s="109">
        <f t="shared" si="40"/>
        <v>325000</v>
      </c>
    </row>
    <row r="235" spans="1:3" s="57" customFormat="1" ht="52.5" x14ac:dyDescent="0.2">
      <c r="A235" s="23">
        <v>881200</v>
      </c>
      <c r="B235" s="41" t="s">
        <v>686</v>
      </c>
      <c r="C235" s="102">
        <v>325000</v>
      </c>
    </row>
    <row r="236" spans="1:3" s="54" customFormat="1" ht="25.5" x14ac:dyDescent="0.2">
      <c r="A236" s="74">
        <v>910000</v>
      </c>
      <c r="B236" s="59" t="s">
        <v>719</v>
      </c>
      <c r="C236" s="105">
        <f t="shared" ref="C236:C237" si="41">C237</f>
        <v>150000</v>
      </c>
    </row>
    <row r="237" spans="1:3" s="69" customFormat="1" ht="25.5" x14ac:dyDescent="0.2">
      <c r="A237" s="124">
        <v>911000</v>
      </c>
      <c r="B237" s="43" t="s">
        <v>36</v>
      </c>
      <c r="C237" s="109">
        <f t="shared" si="41"/>
        <v>150000</v>
      </c>
    </row>
    <row r="238" spans="1:3" s="57" customFormat="1" x14ac:dyDescent="0.2">
      <c r="A238" s="38">
        <v>911400</v>
      </c>
      <c r="B238" s="41" t="s">
        <v>37</v>
      </c>
      <c r="C238" s="102">
        <v>150000</v>
      </c>
    </row>
    <row r="239" spans="1:3" s="54" customFormat="1" ht="25.5" x14ac:dyDescent="0.2">
      <c r="A239" s="74">
        <v>930000</v>
      </c>
      <c r="B239" s="108" t="s">
        <v>699</v>
      </c>
      <c r="C239" s="105">
        <f t="shared" ref="C239" si="42">C240+C242</f>
        <v>414200</v>
      </c>
    </row>
    <row r="240" spans="1:3" s="69" customFormat="1" ht="25.5" x14ac:dyDescent="0.2">
      <c r="A240" s="124">
        <v>931000</v>
      </c>
      <c r="B240" s="42" t="s">
        <v>614</v>
      </c>
      <c r="C240" s="109">
        <f t="shared" ref="C240" si="43">C241</f>
        <v>329200</v>
      </c>
    </row>
    <row r="241" spans="1:3" s="57" customFormat="1" x14ac:dyDescent="0.2">
      <c r="A241" s="38">
        <v>931100</v>
      </c>
      <c r="B241" s="41" t="s">
        <v>590</v>
      </c>
      <c r="C241" s="102">
        <v>329200</v>
      </c>
    </row>
    <row r="242" spans="1:3" s="69" customFormat="1" ht="51" x14ac:dyDescent="0.2">
      <c r="A242" s="71">
        <v>938000</v>
      </c>
      <c r="B242" s="43" t="s">
        <v>41</v>
      </c>
      <c r="C242" s="109">
        <f t="shared" ref="C242" si="44">C243</f>
        <v>85000</v>
      </c>
    </row>
    <row r="243" spans="1:3" s="57" customFormat="1" ht="52.5" x14ac:dyDescent="0.2">
      <c r="A243" s="23">
        <v>938200</v>
      </c>
      <c r="B243" s="41" t="s">
        <v>613</v>
      </c>
      <c r="C243" s="102">
        <v>85000</v>
      </c>
    </row>
    <row r="244" spans="1:3" s="57" customFormat="1" ht="51" x14ac:dyDescent="0.2">
      <c r="A244" s="123" t="s">
        <v>287</v>
      </c>
      <c r="B244" s="35" t="s">
        <v>717</v>
      </c>
      <c r="C244" s="105">
        <v>100000</v>
      </c>
    </row>
    <row r="245" spans="1:3" s="57" customFormat="1" x14ac:dyDescent="0.2">
      <c r="A245" s="112"/>
      <c r="B245" s="107" t="s">
        <v>698</v>
      </c>
      <c r="C245" s="110">
        <f>+C223+C244+C230+C233+C236+C239</f>
        <v>3011500</v>
      </c>
    </row>
    <row r="246" spans="1:3" s="57" customFormat="1" x14ac:dyDescent="0.2">
      <c r="A246" s="113"/>
      <c r="B246" s="59"/>
      <c r="C246" s="105"/>
    </row>
    <row r="247" spans="1:3" s="57" customFormat="1" x14ac:dyDescent="0.2">
      <c r="A247" s="74"/>
      <c r="B247" s="59"/>
      <c r="C247" s="102"/>
    </row>
    <row r="248" spans="1:3" s="57" customFormat="1" x14ac:dyDescent="0.2">
      <c r="A248" s="70" t="s">
        <v>708</v>
      </c>
      <c r="B248" s="68"/>
      <c r="C248" s="102"/>
    </row>
    <row r="249" spans="1:3" s="57" customFormat="1" x14ac:dyDescent="0.2">
      <c r="A249" s="70" t="s">
        <v>377</v>
      </c>
      <c r="B249" s="68"/>
      <c r="C249" s="102"/>
    </row>
    <row r="250" spans="1:3" s="57" customFormat="1" x14ac:dyDescent="0.2">
      <c r="A250" s="70" t="s">
        <v>417</v>
      </c>
      <c r="B250" s="68"/>
      <c r="C250" s="102"/>
    </row>
    <row r="251" spans="1:3" s="57" customFormat="1" x14ac:dyDescent="0.2">
      <c r="A251" s="70" t="s">
        <v>384</v>
      </c>
      <c r="B251" s="68"/>
      <c r="C251" s="102"/>
    </row>
    <row r="252" spans="1:3" s="57" customFormat="1" x14ac:dyDescent="0.2">
      <c r="A252" s="70"/>
      <c r="B252" s="61"/>
      <c r="C252" s="105"/>
    </row>
    <row r="253" spans="1:3" s="54" customFormat="1" ht="25.5" x14ac:dyDescent="0.2">
      <c r="A253" s="123">
        <v>720000</v>
      </c>
      <c r="B253" s="35" t="s">
        <v>12</v>
      </c>
      <c r="C253" s="105">
        <f>C254+C256+C258</f>
        <v>345800</v>
      </c>
    </row>
    <row r="254" spans="1:3" s="69" customFormat="1" ht="51" x14ac:dyDescent="0.2">
      <c r="A254" s="71">
        <v>721000</v>
      </c>
      <c r="B254" s="63" t="s">
        <v>538</v>
      </c>
      <c r="C254" s="109">
        <f t="shared" ref="C254" si="45">C255</f>
        <v>105800</v>
      </c>
    </row>
    <row r="255" spans="1:3" s="57" customFormat="1" x14ac:dyDescent="0.2">
      <c r="A255" s="48">
        <v>721200</v>
      </c>
      <c r="B255" s="41" t="s">
        <v>14</v>
      </c>
      <c r="C255" s="102">
        <v>105800</v>
      </c>
    </row>
    <row r="256" spans="1:3" s="57" customFormat="1" x14ac:dyDescent="0.2">
      <c r="A256" s="71">
        <v>722000</v>
      </c>
      <c r="B256" s="63" t="s">
        <v>700</v>
      </c>
      <c r="C256" s="109">
        <f t="shared" ref="C256" si="46">C257</f>
        <v>170000</v>
      </c>
    </row>
    <row r="257" spans="1:3" s="57" customFormat="1" x14ac:dyDescent="0.2">
      <c r="A257" s="23">
        <v>722500</v>
      </c>
      <c r="B257" s="41" t="s">
        <v>19</v>
      </c>
      <c r="C257" s="102">
        <v>170000</v>
      </c>
    </row>
    <row r="258" spans="1:3" s="69" customFormat="1" ht="51" x14ac:dyDescent="0.2">
      <c r="A258" s="71">
        <v>728000</v>
      </c>
      <c r="B258" s="63" t="s">
        <v>540</v>
      </c>
      <c r="C258" s="109">
        <f>C259</f>
        <v>70000</v>
      </c>
    </row>
    <row r="259" spans="1:3" s="57" customFormat="1" ht="52.5" x14ac:dyDescent="0.2">
      <c r="A259" s="23">
        <v>728200</v>
      </c>
      <c r="B259" s="106" t="s">
        <v>692</v>
      </c>
      <c r="C259" s="102">
        <v>70000</v>
      </c>
    </row>
    <row r="260" spans="1:3" s="54" customFormat="1" ht="25.5" x14ac:dyDescent="0.2">
      <c r="A260" s="74">
        <v>810000</v>
      </c>
      <c r="B260" s="59" t="s">
        <v>702</v>
      </c>
      <c r="C260" s="105">
        <f t="shared" ref="C260:C261" si="47">C261</f>
        <v>250000</v>
      </c>
    </row>
    <row r="261" spans="1:3" s="57" customFormat="1" ht="51" x14ac:dyDescent="0.2">
      <c r="A261" s="71">
        <v>816000</v>
      </c>
      <c r="B261" s="43" t="s">
        <v>673</v>
      </c>
      <c r="C261" s="109">
        <f t="shared" si="47"/>
        <v>250000</v>
      </c>
    </row>
    <row r="262" spans="1:3" s="57" customFormat="1" ht="52.5" x14ac:dyDescent="0.2">
      <c r="A262" s="23">
        <v>816100</v>
      </c>
      <c r="B262" s="41" t="s">
        <v>673</v>
      </c>
      <c r="C262" s="102">
        <v>250000</v>
      </c>
    </row>
    <row r="263" spans="1:3" s="54" customFormat="1" ht="51" x14ac:dyDescent="0.2">
      <c r="A263" s="74">
        <v>880000</v>
      </c>
      <c r="B263" s="29" t="s">
        <v>701</v>
      </c>
      <c r="C263" s="105">
        <f t="shared" ref="C263:C264" si="48">+C264</f>
        <v>60000</v>
      </c>
    </row>
    <row r="264" spans="1:3" s="57" customFormat="1" ht="51" x14ac:dyDescent="0.2">
      <c r="A264" s="71">
        <v>881000</v>
      </c>
      <c r="B264" s="43" t="s">
        <v>686</v>
      </c>
      <c r="C264" s="109">
        <f t="shared" si="48"/>
        <v>60000</v>
      </c>
    </row>
    <row r="265" spans="1:3" s="57" customFormat="1" ht="52.5" x14ac:dyDescent="0.2">
      <c r="A265" s="23">
        <v>881200</v>
      </c>
      <c r="B265" s="41" t="s">
        <v>686</v>
      </c>
      <c r="C265" s="102">
        <v>60000</v>
      </c>
    </row>
    <row r="266" spans="1:3" s="54" customFormat="1" ht="25.5" x14ac:dyDescent="0.2">
      <c r="A266" s="74">
        <v>930000</v>
      </c>
      <c r="B266" s="108" t="s">
        <v>699</v>
      </c>
      <c r="C266" s="105">
        <f>C269+C267</f>
        <v>103500</v>
      </c>
    </row>
    <row r="267" spans="1:3" s="69" customFormat="1" ht="25.5" x14ac:dyDescent="0.2">
      <c r="A267" s="124">
        <v>931000</v>
      </c>
      <c r="B267" s="42" t="s">
        <v>614</v>
      </c>
      <c r="C267" s="109">
        <f t="shared" ref="C267" si="49">C268</f>
        <v>63500</v>
      </c>
    </row>
    <row r="268" spans="1:3" s="57" customFormat="1" x14ac:dyDescent="0.2">
      <c r="A268" s="38">
        <v>931100</v>
      </c>
      <c r="B268" s="41" t="s">
        <v>590</v>
      </c>
      <c r="C268" s="102">
        <v>63500</v>
      </c>
    </row>
    <row r="269" spans="1:3" s="57" customFormat="1" ht="51" x14ac:dyDescent="0.2">
      <c r="A269" s="71">
        <v>938000</v>
      </c>
      <c r="B269" s="43" t="s">
        <v>41</v>
      </c>
      <c r="C269" s="109">
        <f t="shared" ref="C269" si="50">C270</f>
        <v>40000</v>
      </c>
    </row>
    <row r="270" spans="1:3" s="57" customFormat="1" ht="52.5" x14ac:dyDescent="0.2">
      <c r="A270" s="23">
        <v>938200</v>
      </c>
      <c r="B270" s="41" t="s">
        <v>613</v>
      </c>
      <c r="C270" s="102">
        <v>40000</v>
      </c>
    </row>
    <row r="271" spans="1:3" s="54" customFormat="1" ht="51" x14ac:dyDescent="0.2">
      <c r="A271" s="123" t="s">
        <v>287</v>
      </c>
      <c r="B271" s="35" t="s">
        <v>717</v>
      </c>
      <c r="C271" s="105">
        <v>50000</v>
      </c>
    </row>
    <row r="272" spans="1:3" s="57" customFormat="1" x14ac:dyDescent="0.2">
      <c r="A272" s="112"/>
      <c r="B272" s="107" t="s">
        <v>698</v>
      </c>
      <c r="C272" s="110">
        <f t="shared" ref="C272" si="51">C253+C260+C263+C266+C271</f>
        <v>809300</v>
      </c>
    </row>
    <row r="273" spans="1:3" s="57" customFormat="1" x14ac:dyDescent="0.2">
      <c r="A273" s="113"/>
      <c r="B273" s="59"/>
      <c r="C273" s="102"/>
    </row>
    <row r="274" spans="1:3" s="57" customFormat="1" x14ac:dyDescent="0.2">
      <c r="A274" s="74"/>
      <c r="B274" s="59"/>
      <c r="C274" s="102"/>
    </row>
    <row r="275" spans="1:3" s="57" customFormat="1" x14ac:dyDescent="0.2">
      <c r="A275" s="70" t="s">
        <v>709</v>
      </c>
      <c r="B275" s="68"/>
      <c r="C275" s="102"/>
    </row>
    <row r="276" spans="1:3" s="57" customFormat="1" x14ac:dyDescent="0.2">
      <c r="A276" s="70" t="s">
        <v>377</v>
      </c>
      <c r="B276" s="68"/>
      <c r="C276" s="102"/>
    </row>
    <row r="277" spans="1:3" s="57" customFormat="1" x14ac:dyDescent="0.2">
      <c r="A277" s="70" t="s">
        <v>419</v>
      </c>
      <c r="B277" s="68"/>
      <c r="C277" s="102"/>
    </row>
    <row r="278" spans="1:3" s="57" customFormat="1" x14ac:dyDescent="0.2">
      <c r="A278" s="70" t="s">
        <v>384</v>
      </c>
      <c r="B278" s="68"/>
      <c r="C278" s="102"/>
    </row>
    <row r="279" spans="1:3" s="57" customFormat="1" x14ac:dyDescent="0.2">
      <c r="A279" s="70"/>
      <c r="B279" s="61"/>
      <c r="C279" s="105"/>
    </row>
    <row r="280" spans="1:3" s="54" customFormat="1" ht="25.5" x14ac:dyDescent="0.2">
      <c r="A280" s="123">
        <v>720000</v>
      </c>
      <c r="B280" s="35" t="s">
        <v>12</v>
      </c>
      <c r="C280" s="105">
        <f>+C283+C281</f>
        <v>165500</v>
      </c>
    </row>
    <row r="281" spans="1:3" s="69" customFormat="1" ht="51" x14ac:dyDescent="0.2">
      <c r="A281" s="71">
        <v>721000</v>
      </c>
      <c r="B281" s="63" t="s">
        <v>538</v>
      </c>
      <c r="C281" s="109">
        <f t="shared" ref="C281" si="52">C282</f>
        <v>15000</v>
      </c>
    </row>
    <row r="282" spans="1:3" s="57" customFormat="1" x14ac:dyDescent="0.2">
      <c r="A282" s="48">
        <v>721200</v>
      </c>
      <c r="B282" s="41" t="s">
        <v>14</v>
      </c>
      <c r="C282" s="102">
        <v>15000</v>
      </c>
    </row>
    <row r="283" spans="1:3" s="69" customFormat="1" ht="25.5" x14ac:dyDescent="0.2">
      <c r="A283" s="71">
        <v>722000</v>
      </c>
      <c r="B283" s="63" t="s">
        <v>700</v>
      </c>
      <c r="C283" s="109">
        <f t="shared" ref="C283" si="53">SUM(C284:C284)</f>
        <v>150500</v>
      </c>
    </row>
    <row r="284" spans="1:3" s="57" customFormat="1" x14ac:dyDescent="0.2">
      <c r="A284" s="70">
        <v>722500</v>
      </c>
      <c r="B284" s="41" t="s">
        <v>19</v>
      </c>
      <c r="C284" s="102">
        <v>150500</v>
      </c>
    </row>
    <row r="285" spans="1:3" s="54" customFormat="1" ht="25.5" x14ac:dyDescent="0.2">
      <c r="A285" s="74">
        <v>810000</v>
      </c>
      <c r="B285" s="59" t="s">
        <v>702</v>
      </c>
      <c r="C285" s="105">
        <f t="shared" ref="C285:C286" si="54">C286</f>
        <v>383700</v>
      </c>
    </row>
    <row r="286" spans="1:3" s="69" customFormat="1" ht="51" x14ac:dyDescent="0.2">
      <c r="A286" s="71">
        <v>816000</v>
      </c>
      <c r="B286" s="43" t="s">
        <v>673</v>
      </c>
      <c r="C286" s="109">
        <f t="shared" si="54"/>
        <v>383700</v>
      </c>
    </row>
    <row r="287" spans="1:3" s="57" customFormat="1" ht="52.5" x14ac:dyDescent="0.2">
      <c r="A287" s="23">
        <v>816100</v>
      </c>
      <c r="B287" s="41" t="s">
        <v>673</v>
      </c>
      <c r="C287" s="102">
        <v>383700</v>
      </c>
    </row>
    <row r="288" spans="1:3" s="54" customFormat="1" ht="25.5" x14ac:dyDescent="0.2">
      <c r="A288" s="74">
        <v>930000</v>
      </c>
      <c r="B288" s="108" t="s">
        <v>699</v>
      </c>
      <c r="C288" s="105">
        <f t="shared" ref="C288" si="55">C289</f>
        <v>275000</v>
      </c>
    </row>
    <row r="289" spans="1:6" s="69" customFormat="1" ht="25.5" x14ac:dyDescent="0.2">
      <c r="A289" s="124">
        <v>931000</v>
      </c>
      <c r="B289" s="42" t="s">
        <v>614</v>
      </c>
      <c r="C289" s="109">
        <f t="shared" ref="C289" si="56">C290+C291</f>
        <v>275000</v>
      </c>
    </row>
    <row r="290" spans="1:6" s="57" customFormat="1" x14ac:dyDescent="0.2">
      <c r="A290" s="38">
        <v>931100</v>
      </c>
      <c r="B290" s="41" t="s">
        <v>590</v>
      </c>
      <c r="C290" s="102">
        <v>75000</v>
      </c>
    </row>
    <row r="291" spans="1:6" s="57" customFormat="1" x14ac:dyDescent="0.2">
      <c r="A291" s="70">
        <v>931900</v>
      </c>
      <c r="B291" s="41" t="s">
        <v>559</v>
      </c>
      <c r="C291" s="102">
        <v>200000</v>
      </c>
    </row>
    <row r="292" spans="1:6" s="54" customFormat="1" ht="51" x14ac:dyDescent="0.2">
      <c r="A292" s="123" t="s">
        <v>287</v>
      </c>
      <c r="B292" s="35" t="s">
        <v>717</v>
      </c>
      <c r="C292" s="105">
        <v>5000</v>
      </c>
    </row>
    <row r="293" spans="1:6" s="57" customFormat="1" x14ac:dyDescent="0.2">
      <c r="A293" s="112"/>
      <c r="B293" s="107" t="s">
        <v>698</v>
      </c>
      <c r="C293" s="110">
        <f t="shared" ref="C293" si="57">+C280+C285+C288+C292</f>
        <v>829200</v>
      </c>
    </row>
    <row r="294" spans="1:6" s="57" customFormat="1" x14ac:dyDescent="0.2">
      <c r="A294" s="113"/>
      <c r="B294" s="59"/>
      <c r="C294" s="102"/>
      <c r="F294" s="93"/>
    </row>
    <row r="295" spans="1:6" s="57" customFormat="1" x14ac:dyDescent="0.2">
      <c r="A295" s="74"/>
      <c r="B295" s="59"/>
      <c r="C295" s="102"/>
    </row>
    <row r="296" spans="1:6" s="57" customFormat="1" x14ac:dyDescent="0.2">
      <c r="A296" s="70" t="s">
        <v>710</v>
      </c>
      <c r="B296" s="68"/>
      <c r="C296" s="102"/>
    </row>
    <row r="297" spans="1:6" s="57" customFormat="1" x14ac:dyDescent="0.2">
      <c r="A297" s="70" t="s">
        <v>377</v>
      </c>
      <c r="B297" s="68"/>
      <c r="C297" s="102"/>
    </row>
    <row r="298" spans="1:6" s="57" customFormat="1" x14ac:dyDescent="0.2">
      <c r="A298" s="70" t="s">
        <v>421</v>
      </c>
      <c r="B298" s="68"/>
      <c r="C298" s="102"/>
    </row>
    <row r="299" spans="1:6" s="57" customFormat="1" x14ac:dyDescent="0.2">
      <c r="A299" s="70" t="s">
        <v>384</v>
      </c>
      <c r="B299" s="68"/>
      <c r="C299" s="102"/>
    </row>
    <row r="300" spans="1:6" s="57" customFormat="1" x14ac:dyDescent="0.2">
      <c r="A300" s="70"/>
      <c r="B300" s="61"/>
      <c r="C300" s="105"/>
    </row>
    <row r="301" spans="1:6" s="54" customFormat="1" ht="25.5" x14ac:dyDescent="0.2">
      <c r="A301" s="123">
        <v>720000</v>
      </c>
      <c r="B301" s="35" t="s">
        <v>12</v>
      </c>
      <c r="C301" s="105">
        <f t="shared" ref="C301" si="58">+C304+C302</f>
        <v>201000</v>
      </c>
    </row>
    <row r="302" spans="1:6" s="69" customFormat="1" ht="51" x14ac:dyDescent="0.2">
      <c r="A302" s="71">
        <v>721000</v>
      </c>
      <c r="B302" s="63" t="s">
        <v>538</v>
      </c>
      <c r="C302" s="109">
        <f t="shared" ref="C302" si="59">C303</f>
        <v>140000</v>
      </c>
    </row>
    <row r="303" spans="1:6" s="57" customFormat="1" x14ac:dyDescent="0.2">
      <c r="A303" s="48">
        <v>721200</v>
      </c>
      <c r="B303" s="41" t="s">
        <v>14</v>
      </c>
      <c r="C303" s="102">
        <v>140000</v>
      </c>
    </row>
    <row r="304" spans="1:6" s="69" customFormat="1" ht="25.5" x14ac:dyDescent="0.2">
      <c r="A304" s="71">
        <v>722000</v>
      </c>
      <c r="B304" s="63" t="s">
        <v>700</v>
      </c>
      <c r="C304" s="109">
        <f t="shared" ref="C304" si="60">SUM(C305:C305)</f>
        <v>61000</v>
      </c>
    </row>
    <row r="305" spans="1:3" s="57" customFormat="1" x14ac:dyDescent="0.2">
      <c r="A305" s="70">
        <v>722500</v>
      </c>
      <c r="B305" s="41" t="s">
        <v>19</v>
      </c>
      <c r="C305" s="102">
        <v>61000</v>
      </c>
    </row>
    <row r="306" spans="1:3" s="54" customFormat="1" ht="25.5" x14ac:dyDescent="0.2">
      <c r="A306" s="74">
        <v>810000</v>
      </c>
      <c r="B306" s="59" t="s">
        <v>702</v>
      </c>
      <c r="C306" s="105">
        <f t="shared" ref="C306:C307" si="61">C307</f>
        <v>1200000</v>
      </c>
    </row>
    <row r="307" spans="1:3" s="69" customFormat="1" ht="51" x14ac:dyDescent="0.2">
      <c r="A307" s="71">
        <v>816000</v>
      </c>
      <c r="B307" s="43" t="s">
        <v>673</v>
      </c>
      <c r="C307" s="109">
        <f t="shared" si="61"/>
        <v>1200000</v>
      </c>
    </row>
    <row r="308" spans="1:3" s="57" customFormat="1" ht="52.5" x14ac:dyDescent="0.2">
      <c r="A308" s="23">
        <v>816100</v>
      </c>
      <c r="B308" s="41" t="s">
        <v>673</v>
      </c>
      <c r="C308" s="102">
        <v>1200000</v>
      </c>
    </row>
    <row r="309" spans="1:3" s="54" customFormat="1" ht="51" x14ac:dyDescent="0.2">
      <c r="A309" s="74">
        <v>880000</v>
      </c>
      <c r="B309" s="29" t="s">
        <v>701</v>
      </c>
      <c r="C309" s="105">
        <f t="shared" ref="C309:C310" si="62">C310</f>
        <v>30000</v>
      </c>
    </row>
    <row r="310" spans="1:3" s="69" customFormat="1" ht="51" x14ac:dyDescent="0.2">
      <c r="A310" s="71">
        <v>881000</v>
      </c>
      <c r="B310" s="43" t="s">
        <v>686</v>
      </c>
      <c r="C310" s="109">
        <f t="shared" si="62"/>
        <v>30000</v>
      </c>
    </row>
    <row r="311" spans="1:3" s="57" customFormat="1" ht="52.5" x14ac:dyDescent="0.2">
      <c r="A311" s="23">
        <v>881200</v>
      </c>
      <c r="B311" s="41" t="s">
        <v>686</v>
      </c>
      <c r="C311" s="102">
        <v>30000</v>
      </c>
    </row>
    <row r="312" spans="1:3" s="54" customFormat="1" ht="25.5" x14ac:dyDescent="0.2">
      <c r="A312" s="74">
        <v>930000</v>
      </c>
      <c r="B312" s="108" t="s">
        <v>699</v>
      </c>
      <c r="C312" s="105">
        <f t="shared" ref="C312" si="63">C313+C315</f>
        <v>243000</v>
      </c>
    </row>
    <row r="313" spans="1:3" s="69" customFormat="1" ht="25.5" x14ac:dyDescent="0.2">
      <c r="A313" s="124">
        <v>931000</v>
      </c>
      <c r="B313" s="42" t="s">
        <v>614</v>
      </c>
      <c r="C313" s="109">
        <f t="shared" ref="C313" si="64">C314</f>
        <v>237000</v>
      </c>
    </row>
    <row r="314" spans="1:3" s="57" customFormat="1" x14ac:dyDescent="0.2">
      <c r="A314" s="38">
        <v>931100</v>
      </c>
      <c r="B314" s="41" t="s">
        <v>590</v>
      </c>
      <c r="C314" s="102">
        <v>237000</v>
      </c>
    </row>
    <row r="315" spans="1:3" s="69" customFormat="1" ht="51" x14ac:dyDescent="0.2">
      <c r="A315" s="71">
        <v>938000</v>
      </c>
      <c r="B315" s="43" t="s">
        <v>41</v>
      </c>
      <c r="C315" s="109">
        <f t="shared" ref="C315" si="65">C316</f>
        <v>6000</v>
      </c>
    </row>
    <row r="316" spans="1:3" s="57" customFormat="1" ht="52.5" x14ac:dyDescent="0.2">
      <c r="A316" s="23">
        <v>938200</v>
      </c>
      <c r="B316" s="41" t="s">
        <v>613</v>
      </c>
      <c r="C316" s="102">
        <v>6000</v>
      </c>
    </row>
    <row r="317" spans="1:3" s="57" customFormat="1" ht="51" x14ac:dyDescent="0.2">
      <c r="A317" s="123" t="s">
        <v>287</v>
      </c>
      <c r="B317" s="35" t="s">
        <v>717</v>
      </c>
      <c r="C317" s="105">
        <v>100000</v>
      </c>
    </row>
    <row r="318" spans="1:3" s="57" customFormat="1" x14ac:dyDescent="0.2">
      <c r="A318" s="112"/>
      <c r="B318" s="107" t="s">
        <v>698</v>
      </c>
      <c r="C318" s="110">
        <f t="shared" ref="C318" si="66">+C301+C317+C306+C309+C312</f>
        <v>1774000</v>
      </c>
    </row>
    <row r="319" spans="1:3" s="57" customFormat="1" x14ac:dyDescent="0.2">
      <c r="A319" s="113"/>
      <c r="B319" s="59"/>
      <c r="C319" s="105"/>
    </row>
    <row r="320" spans="1:3" s="57" customFormat="1" x14ac:dyDescent="0.2">
      <c r="A320" s="74"/>
      <c r="B320" s="59"/>
      <c r="C320" s="102"/>
    </row>
    <row r="321" spans="1:3" s="57" customFormat="1" x14ac:dyDescent="0.2">
      <c r="A321" s="70" t="s">
        <v>711</v>
      </c>
      <c r="B321" s="68"/>
      <c r="C321" s="102"/>
    </row>
    <row r="322" spans="1:3" s="57" customFormat="1" x14ac:dyDescent="0.2">
      <c r="A322" s="70" t="s">
        <v>377</v>
      </c>
      <c r="B322" s="68"/>
      <c r="C322" s="102"/>
    </row>
    <row r="323" spans="1:3" s="57" customFormat="1" x14ac:dyDescent="0.2">
      <c r="A323" s="70" t="s">
        <v>423</v>
      </c>
      <c r="B323" s="68"/>
      <c r="C323" s="102"/>
    </row>
    <row r="324" spans="1:3" s="57" customFormat="1" x14ac:dyDescent="0.2">
      <c r="A324" s="70" t="s">
        <v>384</v>
      </c>
      <c r="B324" s="68"/>
      <c r="C324" s="102"/>
    </row>
    <row r="325" spans="1:3" s="57" customFormat="1" x14ac:dyDescent="0.2">
      <c r="A325" s="70"/>
      <c r="B325" s="61"/>
      <c r="C325" s="105"/>
    </row>
    <row r="326" spans="1:3" s="54" customFormat="1" ht="25.5" x14ac:dyDescent="0.2">
      <c r="A326" s="123">
        <v>720000</v>
      </c>
      <c r="B326" s="35" t="s">
        <v>12</v>
      </c>
      <c r="C326" s="105">
        <f t="shared" ref="C326" si="67">+C327+C329+C331</f>
        <v>55000</v>
      </c>
    </row>
    <row r="327" spans="1:3" s="57" customFormat="1" x14ac:dyDescent="0.2">
      <c r="A327" s="71">
        <v>722000</v>
      </c>
      <c r="B327" s="63" t="s">
        <v>700</v>
      </c>
      <c r="C327" s="109">
        <f t="shared" ref="C327" si="68">SUM(C328:C328)</f>
        <v>15000</v>
      </c>
    </row>
    <row r="328" spans="1:3" s="57" customFormat="1" x14ac:dyDescent="0.2">
      <c r="A328" s="70">
        <v>722500</v>
      </c>
      <c r="B328" s="41" t="s">
        <v>19</v>
      </c>
      <c r="C328" s="102">
        <v>15000</v>
      </c>
    </row>
    <row r="329" spans="1:3" s="69" customFormat="1" ht="51" x14ac:dyDescent="0.2">
      <c r="A329" s="71">
        <v>728000</v>
      </c>
      <c r="B329" s="63" t="s">
        <v>540</v>
      </c>
      <c r="C329" s="109">
        <f t="shared" ref="C329" si="69">C330</f>
        <v>35000</v>
      </c>
    </row>
    <row r="330" spans="1:3" s="57" customFormat="1" ht="52.5" x14ac:dyDescent="0.2">
      <c r="A330" s="70">
        <v>728200</v>
      </c>
      <c r="B330" s="41" t="s">
        <v>692</v>
      </c>
      <c r="C330" s="102">
        <v>35000</v>
      </c>
    </row>
    <row r="331" spans="1:3" s="69" customFormat="1" ht="25.5" x14ac:dyDescent="0.2">
      <c r="A331" s="71">
        <v>729000</v>
      </c>
      <c r="B331" s="43" t="s">
        <v>22</v>
      </c>
      <c r="C331" s="109">
        <f t="shared" ref="C331" si="70">C332</f>
        <v>5000</v>
      </c>
    </row>
    <row r="332" spans="1:3" s="57" customFormat="1" x14ac:dyDescent="0.2">
      <c r="A332" s="70">
        <v>729100</v>
      </c>
      <c r="B332" s="41" t="s">
        <v>22</v>
      </c>
      <c r="C332" s="102">
        <v>5000</v>
      </c>
    </row>
    <row r="333" spans="1:3" s="54" customFormat="1" ht="25.5" x14ac:dyDescent="0.2">
      <c r="A333" s="74">
        <v>810000</v>
      </c>
      <c r="B333" s="59" t="s">
        <v>702</v>
      </c>
      <c r="C333" s="105">
        <f t="shared" ref="C333:C334" si="71">C334</f>
        <v>200000</v>
      </c>
    </row>
    <row r="334" spans="1:3" s="69" customFormat="1" ht="51" x14ac:dyDescent="0.2">
      <c r="A334" s="71">
        <v>816000</v>
      </c>
      <c r="B334" s="43" t="s">
        <v>673</v>
      </c>
      <c r="C334" s="109">
        <f t="shared" si="71"/>
        <v>200000</v>
      </c>
    </row>
    <row r="335" spans="1:3" s="57" customFormat="1" ht="52.5" x14ac:dyDescent="0.2">
      <c r="A335" s="23">
        <v>816100</v>
      </c>
      <c r="B335" s="41" t="s">
        <v>673</v>
      </c>
      <c r="C335" s="102">
        <v>200000</v>
      </c>
    </row>
    <row r="336" spans="1:3" s="54" customFormat="1" ht="51" x14ac:dyDescent="0.2">
      <c r="A336" s="74">
        <v>880000</v>
      </c>
      <c r="B336" s="29" t="s">
        <v>701</v>
      </c>
      <c r="C336" s="105">
        <f t="shared" ref="C336:C337" si="72">C337</f>
        <v>20000</v>
      </c>
    </row>
    <row r="337" spans="1:3" s="69" customFormat="1" ht="51" x14ac:dyDescent="0.2">
      <c r="A337" s="71">
        <v>881000</v>
      </c>
      <c r="B337" s="43" t="s">
        <v>686</v>
      </c>
      <c r="C337" s="109">
        <f t="shared" si="72"/>
        <v>20000</v>
      </c>
    </row>
    <row r="338" spans="1:3" s="57" customFormat="1" ht="52.5" x14ac:dyDescent="0.2">
      <c r="A338" s="23">
        <v>881200</v>
      </c>
      <c r="B338" s="41" t="s">
        <v>686</v>
      </c>
      <c r="C338" s="102">
        <v>20000</v>
      </c>
    </row>
    <row r="339" spans="1:3" s="54" customFormat="1" ht="25.5" x14ac:dyDescent="0.2">
      <c r="A339" s="74">
        <v>930000</v>
      </c>
      <c r="B339" s="108" t="s">
        <v>699</v>
      </c>
      <c r="C339" s="105">
        <f t="shared" ref="C339" si="73">C340+C342</f>
        <v>65000</v>
      </c>
    </row>
    <row r="340" spans="1:3" s="69" customFormat="1" ht="25.5" x14ac:dyDescent="0.2">
      <c r="A340" s="124">
        <v>931000</v>
      </c>
      <c r="B340" s="42" t="s">
        <v>614</v>
      </c>
      <c r="C340" s="109">
        <f t="shared" ref="C340" si="74">C341</f>
        <v>60000</v>
      </c>
    </row>
    <row r="341" spans="1:3" s="57" customFormat="1" x14ac:dyDescent="0.2">
      <c r="A341" s="38">
        <v>931100</v>
      </c>
      <c r="B341" s="41" t="s">
        <v>590</v>
      </c>
      <c r="C341" s="102">
        <v>60000</v>
      </c>
    </row>
    <row r="342" spans="1:3" s="69" customFormat="1" ht="51" x14ac:dyDescent="0.2">
      <c r="A342" s="71">
        <v>938000</v>
      </c>
      <c r="B342" s="43" t="s">
        <v>41</v>
      </c>
      <c r="C342" s="109">
        <f t="shared" ref="C342" si="75">C343</f>
        <v>5000</v>
      </c>
    </row>
    <row r="343" spans="1:3" s="57" customFormat="1" ht="52.5" x14ac:dyDescent="0.2">
      <c r="A343" s="23">
        <v>938200</v>
      </c>
      <c r="B343" s="41" t="s">
        <v>613</v>
      </c>
      <c r="C343" s="102">
        <v>5000</v>
      </c>
    </row>
    <row r="344" spans="1:3" s="54" customFormat="1" ht="51" x14ac:dyDescent="0.2">
      <c r="A344" s="123" t="s">
        <v>287</v>
      </c>
      <c r="B344" s="35" t="s">
        <v>717</v>
      </c>
      <c r="C344" s="105">
        <v>30000</v>
      </c>
    </row>
    <row r="345" spans="1:3" s="57" customFormat="1" x14ac:dyDescent="0.2">
      <c r="A345" s="112"/>
      <c r="B345" s="107" t="s">
        <v>698</v>
      </c>
      <c r="C345" s="110">
        <f t="shared" ref="C345" si="76">+C326+C333+C336+C339+C344</f>
        <v>370000</v>
      </c>
    </row>
    <row r="346" spans="1:3" s="57" customFormat="1" x14ac:dyDescent="0.2">
      <c r="A346" s="113"/>
      <c r="B346" s="59"/>
      <c r="C346" s="105"/>
    </row>
    <row r="347" spans="1:3" s="57" customFormat="1" x14ac:dyDescent="0.2">
      <c r="A347" s="74"/>
      <c r="B347" s="59"/>
      <c r="C347" s="102"/>
    </row>
    <row r="348" spans="1:3" s="57" customFormat="1" x14ac:dyDescent="0.2">
      <c r="A348" s="70" t="s">
        <v>424</v>
      </c>
      <c r="B348" s="68"/>
      <c r="C348" s="102"/>
    </row>
    <row r="349" spans="1:3" s="57" customFormat="1" x14ac:dyDescent="0.2">
      <c r="A349" s="70" t="s">
        <v>377</v>
      </c>
      <c r="B349" s="68"/>
      <c r="C349" s="102"/>
    </row>
    <row r="350" spans="1:3" s="57" customFormat="1" x14ac:dyDescent="0.2">
      <c r="A350" s="70" t="s">
        <v>425</v>
      </c>
      <c r="B350" s="68"/>
      <c r="C350" s="102"/>
    </row>
    <row r="351" spans="1:3" s="57" customFormat="1" x14ac:dyDescent="0.2">
      <c r="A351" s="70" t="s">
        <v>293</v>
      </c>
      <c r="B351" s="68"/>
      <c r="C351" s="102"/>
    </row>
    <row r="352" spans="1:3" s="57" customFormat="1" x14ac:dyDescent="0.2">
      <c r="A352" s="70"/>
      <c r="B352" s="61"/>
      <c r="C352" s="105"/>
    </row>
    <row r="353" spans="1:3" s="54" customFormat="1" ht="25.5" x14ac:dyDescent="0.2">
      <c r="A353" s="74">
        <v>930000</v>
      </c>
      <c r="B353" s="108" t="s">
        <v>699</v>
      </c>
      <c r="C353" s="105">
        <f t="shared" ref="C353" si="77">+C354</f>
        <v>2500000</v>
      </c>
    </row>
    <row r="354" spans="1:3" s="57" customFormat="1" x14ac:dyDescent="0.2">
      <c r="A354" s="124">
        <v>931000</v>
      </c>
      <c r="B354" s="42" t="s">
        <v>614</v>
      </c>
      <c r="C354" s="109">
        <f t="shared" ref="C354" si="78">SUM(C355:C355)</f>
        <v>2500000</v>
      </c>
    </row>
    <row r="355" spans="1:3" s="57" customFormat="1" x14ac:dyDescent="0.2">
      <c r="A355" s="38">
        <v>931200</v>
      </c>
      <c r="B355" s="41" t="s">
        <v>691</v>
      </c>
      <c r="C355" s="102">
        <v>2500000</v>
      </c>
    </row>
    <row r="356" spans="1:3" s="57" customFormat="1" ht="51" x14ac:dyDescent="0.2">
      <c r="A356" s="123" t="s">
        <v>287</v>
      </c>
      <c r="B356" s="35" t="s">
        <v>717</v>
      </c>
      <c r="C356" s="105">
        <v>2000000</v>
      </c>
    </row>
    <row r="357" spans="1:3" s="57" customFormat="1" x14ac:dyDescent="0.2">
      <c r="A357" s="112"/>
      <c r="B357" s="107" t="s">
        <v>698</v>
      </c>
      <c r="C357" s="110">
        <f t="shared" ref="C357" si="79">+C353+C356</f>
        <v>4500000</v>
      </c>
    </row>
    <row r="358" spans="1:3" s="57" customFormat="1" x14ac:dyDescent="0.2">
      <c r="A358" s="113"/>
      <c r="B358" s="59"/>
      <c r="C358" s="105"/>
    </row>
    <row r="359" spans="1:3" s="57" customFormat="1" x14ac:dyDescent="0.2">
      <c r="A359" s="74"/>
      <c r="B359" s="59"/>
      <c r="C359" s="102"/>
    </row>
    <row r="360" spans="1:3" s="57" customFormat="1" x14ac:dyDescent="0.2">
      <c r="A360" s="70" t="s">
        <v>426</v>
      </c>
      <c r="B360" s="68"/>
      <c r="C360" s="102"/>
    </row>
    <row r="361" spans="1:3" s="57" customFormat="1" x14ac:dyDescent="0.2">
      <c r="A361" s="70" t="s">
        <v>377</v>
      </c>
      <c r="B361" s="68"/>
      <c r="C361" s="102"/>
    </row>
    <row r="362" spans="1:3" s="57" customFormat="1" x14ac:dyDescent="0.2">
      <c r="A362" s="70" t="s">
        <v>427</v>
      </c>
      <c r="B362" s="68"/>
      <c r="C362" s="102"/>
    </row>
    <row r="363" spans="1:3" s="57" customFormat="1" x14ac:dyDescent="0.2">
      <c r="A363" s="70" t="s">
        <v>293</v>
      </c>
      <c r="B363" s="68"/>
      <c r="C363" s="102"/>
    </row>
    <row r="364" spans="1:3" s="57" customFormat="1" x14ac:dyDescent="0.2">
      <c r="A364" s="70"/>
      <c r="B364" s="61"/>
      <c r="C364" s="105"/>
    </row>
    <row r="365" spans="1:3" s="54" customFormat="1" ht="25.5" x14ac:dyDescent="0.2">
      <c r="A365" s="74">
        <v>930000</v>
      </c>
      <c r="B365" s="108" t="s">
        <v>699</v>
      </c>
      <c r="C365" s="105">
        <f t="shared" ref="C365" si="80">+C366</f>
        <v>100000</v>
      </c>
    </row>
    <row r="366" spans="1:3" s="57" customFormat="1" x14ac:dyDescent="0.2">
      <c r="A366" s="124">
        <v>931000</v>
      </c>
      <c r="B366" s="42" t="s">
        <v>614</v>
      </c>
      <c r="C366" s="109">
        <f t="shared" ref="C366" si="81">SUM(C367:C367)</f>
        <v>100000</v>
      </c>
    </row>
    <row r="367" spans="1:3" s="57" customFormat="1" x14ac:dyDescent="0.2">
      <c r="A367" s="38">
        <v>931200</v>
      </c>
      <c r="B367" s="41" t="s">
        <v>691</v>
      </c>
      <c r="C367" s="102">
        <v>100000</v>
      </c>
    </row>
    <row r="368" spans="1:3" s="57" customFormat="1" ht="51" x14ac:dyDescent="0.2">
      <c r="A368" s="123" t="s">
        <v>287</v>
      </c>
      <c r="B368" s="35" t="s">
        <v>717</v>
      </c>
      <c r="C368" s="105">
        <v>70900</v>
      </c>
    </row>
    <row r="369" spans="1:3" s="57" customFormat="1" x14ac:dyDescent="0.2">
      <c r="A369" s="112"/>
      <c r="B369" s="107" t="s">
        <v>698</v>
      </c>
      <c r="C369" s="110">
        <f t="shared" ref="C369" si="82">+C365+C368</f>
        <v>170900</v>
      </c>
    </row>
    <row r="370" spans="1:3" s="57" customFormat="1" x14ac:dyDescent="0.2">
      <c r="A370" s="113"/>
      <c r="B370" s="59"/>
      <c r="C370" s="105"/>
    </row>
    <row r="371" spans="1:3" s="57" customFormat="1" x14ac:dyDescent="0.2">
      <c r="A371" s="113"/>
      <c r="B371" s="59"/>
      <c r="C371" s="105"/>
    </row>
    <row r="372" spans="1:3" s="57" customFormat="1" x14ac:dyDescent="0.2">
      <c r="A372" s="70" t="s">
        <v>428</v>
      </c>
      <c r="B372" s="68"/>
      <c r="C372" s="102"/>
    </row>
    <row r="373" spans="1:3" s="57" customFormat="1" x14ac:dyDescent="0.2">
      <c r="A373" s="70" t="s">
        <v>377</v>
      </c>
      <c r="B373" s="68"/>
      <c r="C373" s="102"/>
    </row>
    <row r="374" spans="1:3" s="57" customFormat="1" x14ac:dyDescent="0.2">
      <c r="A374" s="70" t="s">
        <v>429</v>
      </c>
      <c r="B374" s="68"/>
      <c r="C374" s="102"/>
    </row>
    <row r="375" spans="1:3" s="57" customFormat="1" x14ac:dyDescent="0.2">
      <c r="A375" s="70" t="s">
        <v>293</v>
      </c>
      <c r="B375" s="68"/>
      <c r="C375" s="102"/>
    </row>
    <row r="376" spans="1:3" s="57" customFormat="1" x14ac:dyDescent="0.2">
      <c r="A376" s="70"/>
      <c r="B376" s="61"/>
      <c r="C376" s="105"/>
    </row>
    <row r="377" spans="1:3" s="54" customFormat="1" ht="25.5" x14ac:dyDescent="0.2">
      <c r="A377" s="74">
        <v>930000</v>
      </c>
      <c r="B377" s="108" t="s">
        <v>699</v>
      </c>
      <c r="C377" s="105">
        <f t="shared" ref="C377" si="83">+C378</f>
        <v>1000000</v>
      </c>
    </row>
    <row r="378" spans="1:3" s="57" customFormat="1" x14ac:dyDescent="0.2">
      <c r="A378" s="124">
        <v>931000</v>
      </c>
      <c r="B378" s="42" t="s">
        <v>614</v>
      </c>
      <c r="C378" s="109">
        <f t="shared" ref="C378" si="84">SUM(C379:C379)</f>
        <v>1000000</v>
      </c>
    </row>
    <row r="379" spans="1:3" s="57" customFormat="1" x14ac:dyDescent="0.2">
      <c r="A379" s="38">
        <v>931200</v>
      </c>
      <c r="B379" s="41" t="s">
        <v>691</v>
      </c>
      <c r="C379" s="102">
        <v>1000000</v>
      </c>
    </row>
    <row r="380" spans="1:3" s="54" customFormat="1" ht="51" x14ac:dyDescent="0.2">
      <c r="A380" s="123" t="s">
        <v>287</v>
      </c>
      <c r="B380" s="35" t="s">
        <v>717</v>
      </c>
      <c r="C380" s="105">
        <v>500000</v>
      </c>
    </row>
    <row r="381" spans="1:3" s="57" customFormat="1" x14ac:dyDescent="0.2">
      <c r="A381" s="112"/>
      <c r="B381" s="107" t="s">
        <v>698</v>
      </c>
      <c r="C381" s="110">
        <f t="shared" ref="C381" si="85">+C377+C380</f>
        <v>1500000</v>
      </c>
    </row>
    <row r="382" spans="1:3" s="57" customFormat="1" x14ac:dyDescent="0.2">
      <c r="A382" s="113"/>
      <c r="B382" s="59"/>
      <c r="C382" s="105"/>
    </row>
    <row r="383" spans="1:3" s="57" customFormat="1" x14ac:dyDescent="0.2">
      <c r="A383" s="74"/>
      <c r="B383" s="59"/>
      <c r="C383" s="102"/>
    </row>
    <row r="384" spans="1:3" s="57" customFormat="1" x14ac:dyDescent="0.2">
      <c r="A384" s="70" t="s">
        <v>430</v>
      </c>
      <c r="B384" s="68"/>
      <c r="C384" s="102"/>
    </row>
    <row r="385" spans="1:3" s="57" customFormat="1" x14ac:dyDescent="0.2">
      <c r="A385" s="70" t="s">
        <v>377</v>
      </c>
      <c r="B385" s="68"/>
      <c r="C385" s="102"/>
    </row>
    <row r="386" spans="1:3" s="57" customFormat="1" x14ac:dyDescent="0.2">
      <c r="A386" s="70" t="s">
        <v>431</v>
      </c>
      <c r="B386" s="68"/>
      <c r="C386" s="102"/>
    </row>
    <row r="387" spans="1:3" s="57" customFormat="1" x14ac:dyDescent="0.2">
      <c r="A387" s="70" t="s">
        <v>293</v>
      </c>
      <c r="B387" s="68"/>
      <c r="C387" s="102"/>
    </row>
    <row r="388" spans="1:3" s="57" customFormat="1" x14ac:dyDescent="0.2">
      <c r="A388" s="70"/>
      <c r="B388" s="61"/>
      <c r="C388" s="105"/>
    </row>
    <row r="389" spans="1:3" s="54" customFormat="1" ht="25.5" x14ac:dyDescent="0.2">
      <c r="A389" s="74">
        <v>930000</v>
      </c>
      <c r="B389" s="108" t="s">
        <v>699</v>
      </c>
      <c r="C389" s="105">
        <f t="shared" ref="C389" si="86">+C390</f>
        <v>600000</v>
      </c>
    </row>
    <row r="390" spans="1:3" s="57" customFormat="1" x14ac:dyDescent="0.2">
      <c r="A390" s="124">
        <v>931000</v>
      </c>
      <c r="B390" s="42" t="s">
        <v>614</v>
      </c>
      <c r="C390" s="109">
        <f t="shared" ref="C390" si="87">SUM(C391:C391)</f>
        <v>600000</v>
      </c>
    </row>
    <row r="391" spans="1:3" s="57" customFormat="1" x14ac:dyDescent="0.2">
      <c r="A391" s="38">
        <v>931200</v>
      </c>
      <c r="B391" s="41" t="s">
        <v>691</v>
      </c>
      <c r="C391" s="102">
        <v>600000</v>
      </c>
    </row>
    <row r="392" spans="1:3" s="54" customFormat="1" ht="51" x14ac:dyDescent="0.2">
      <c r="A392" s="123" t="s">
        <v>287</v>
      </c>
      <c r="B392" s="35" t="s">
        <v>717</v>
      </c>
      <c r="C392" s="105">
        <v>600000</v>
      </c>
    </row>
    <row r="393" spans="1:3" s="57" customFormat="1" x14ac:dyDescent="0.2">
      <c r="A393" s="112"/>
      <c r="B393" s="107" t="s">
        <v>698</v>
      </c>
      <c r="C393" s="110">
        <f t="shared" ref="C393" si="88">+C389+C392</f>
        <v>1200000</v>
      </c>
    </row>
    <row r="394" spans="1:3" s="57" customFormat="1" x14ac:dyDescent="0.2">
      <c r="A394" s="113"/>
      <c r="B394" s="59"/>
      <c r="C394" s="105"/>
    </row>
    <row r="395" spans="1:3" s="57" customFormat="1" x14ac:dyDescent="0.2">
      <c r="A395" s="74"/>
      <c r="B395" s="59"/>
      <c r="C395" s="102"/>
    </row>
    <row r="396" spans="1:3" s="57" customFormat="1" x14ac:dyDescent="0.2">
      <c r="A396" s="70" t="s">
        <v>432</v>
      </c>
      <c r="B396" s="68"/>
      <c r="C396" s="102"/>
    </row>
    <row r="397" spans="1:3" s="57" customFormat="1" x14ac:dyDescent="0.2">
      <c r="A397" s="70" t="s">
        <v>377</v>
      </c>
      <c r="B397" s="68"/>
      <c r="C397" s="102"/>
    </row>
    <row r="398" spans="1:3" s="57" customFormat="1" x14ac:dyDescent="0.2">
      <c r="A398" s="70" t="s">
        <v>433</v>
      </c>
      <c r="B398" s="68"/>
      <c r="C398" s="102"/>
    </row>
    <row r="399" spans="1:3" s="57" customFormat="1" x14ac:dyDescent="0.2">
      <c r="A399" s="70" t="s">
        <v>293</v>
      </c>
      <c r="B399" s="68"/>
      <c r="C399" s="102"/>
    </row>
    <row r="400" spans="1:3" s="57" customFormat="1" x14ac:dyDescent="0.2">
      <c r="A400" s="70"/>
      <c r="B400" s="61"/>
      <c r="C400" s="105"/>
    </row>
    <row r="401" spans="1:3" s="54" customFormat="1" ht="25.5" x14ac:dyDescent="0.2">
      <c r="A401" s="74">
        <v>930000</v>
      </c>
      <c r="B401" s="108" t="s">
        <v>699</v>
      </c>
      <c r="C401" s="105">
        <f t="shared" ref="C401" si="89">+C402</f>
        <v>3000000</v>
      </c>
    </row>
    <row r="402" spans="1:3" s="57" customFormat="1" x14ac:dyDescent="0.2">
      <c r="A402" s="124">
        <v>931000</v>
      </c>
      <c r="B402" s="42" t="s">
        <v>614</v>
      </c>
      <c r="C402" s="109">
        <f t="shared" ref="C402" si="90">SUM(C403:C403)</f>
        <v>3000000</v>
      </c>
    </row>
    <row r="403" spans="1:3" s="57" customFormat="1" x14ac:dyDescent="0.2">
      <c r="A403" s="38">
        <v>931200</v>
      </c>
      <c r="B403" s="41" t="s">
        <v>691</v>
      </c>
      <c r="C403" s="102">
        <v>3000000</v>
      </c>
    </row>
    <row r="404" spans="1:3" s="57" customFormat="1" ht="51" x14ac:dyDescent="0.2">
      <c r="A404" s="123" t="s">
        <v>287</v>
      </c>
      <c r="B404" s="35" t="s">
        <v>717</v>
      </c>
      <c r="C404" s="102">
        <v>2000000</v>
      </c>
    </row>
    <row r="405" spans="1:3" s="57" customFormat="1" x14ac:dyDescent="0.2">
      <c r="A405" s="112"/>
      <c r="B405" s="107" t="s">
        <v>698</v>
      </c>
      <c r="C405" s="110">
        <f t="shared" ref="C405" si="91">+C401+C404</f>
        <v>5000000</v>
      </c>
    </row>
    <row r="406" spans="1:3" s="57" customFormat="1" x14ac:dyDescent="0.2">
      <c r="A406" s="113"/>
      <c r="B406" s="59"/>
      <c r="C406" s="105"/>
    </row>
    <row r="407" spans="1:3" s="57" customFormat="1" x14ac:dyDescent="0.2">
      <c r="A407" s="74"/>
      <c r="B407" s="59"/>
      <c r="C407" s="102"/>
    </row>
    <row r="408" spans="1:3" s="57" customFormat="1" x14ac:dyDescent="0.2">
      <c r="A408" s="70" t="s">
        <v>434</v>
      </c>
      <c r="B408" s="68"/>
      <c r="C408" s="102"/>
    </row>
    <row r="409" spans="1:3" s="57" customFormat="1" x14ac:dyDescent="0.2">
      <c r="A409" s="70" t="s">
        <v>377</v>
      </c>
      <c r="B409" s="68"/>
      <c r="C409" s="102"/>
    </row>
    <row r="410" spans="1:3" s="57" customFormat="1" x14ac:dyDescent="0.2">
      <c r="A410" s="70" t="s">
        <v>435</v>
      </c>
      <c r="B410" s="68"/>
      <c r="C410" s="102"/>
    </row>
    <row r="411" spans="1:3" s="57" customFormat="1" x14ac:dyDescent="0.2">
      <c r="A411" s="70" t="s">
        <v>293</v>
      </c>
      <c r="B411" s="68"/>
      <c r="C411" s="102"/>
    </row>
    <row r="412" spans="1:3" s="57" customFormat="1" x14ac:dyDescent="0.2">
      <c r="A412" s="70"/>
      <c r="B412" s="61"/>
      <c r="C412" s="105"/>
    </row>
    <row r="413" spans="1:3" s="54" customFormat="1" ht="25.5" x14ac:dyDescent="0.2">
      <c r="A413" s="74">
        <v>930000</v>
      </c>
      <c r="B413" s="108" t="s">
        <v>699</v>
      </c>
      <c r="C413" s="105">
        <f t="shared" ref="C413" si="92">+C414</f>
        <v>500000</v>
      </c>
    </row>
    <row r="414" spans="1:3" s="57" customFormat="1" x14ac:dyDescent="0.2">
      <c r="A414" s="124">
        <v>931000</v>
      </c>
      <c r="B414" s="42" t="s">
        <v>614</v>
      </c>
      <c r="C414" s="109">
        <f t="shared" ref="C414" si="93">SUM(C415:C415)</f>
        <v>500000</v>
      </c>
    </row>
    <row r="415" spans="1:3" s="57" customFormat="1" x14ac:dyDescent="0.2">
      <c r="A415" s="38">
        <v>931200</v>
      </c>
      <c r="B415" s="41" t="s">
        <v>691</v>
      </c>
      <c r="C415" s="102">
        <v>500000</v>
      </c>
    </row>
    <row r="416" spans="1:3" s="54" customFormat="1" ht="51" x14ac:dyDescent="0.2">
      <c r="A416" s="123" t="s">
        <v>287</v>
      </c>
      <c r="B416" s="35" t="s">
        <v>717</v>
      </c>
      <c r="C416" s="105">
        <v>300000</v>
      </c>
    </row>
    <row r="417" spans="1:3" s="57" customFormat="1" x14ac:dyDescent="0.2">
      <c r="A417" s="112"/>
      <c r="B417" s="107" t="s">
        <v>698</v>
      </c>
      <c r="C417" s="110">
        <f t="shared" ref="C417" si="94">+C413+C416</f>
        <v>800000</v>
      </c>
    </row>
    <row r="418" spans="1:3" s="57" customFormat="1" x14ac:dyDescent="0.2">
      <c r="A418" s="113"/>
      <c r="B418" s="59"/>
      <c r="C418" s="105"/>
    </row>
    <row r="419" spans="1:3" s="57" customFormat="1" x14ac:dyDescent="0.2">
      <c r="A419" s="74"/>
      <c r="B419" s="59"/>
      <c r="C419" s="102"/>
    </row>
    <row r="420" spans="1:3" s="57" customFormat="1" x14ac:dyDescent="0.2">
      <c r="A420" s="70" t="s">
        <v>436</v>
      </c>
      <c r="B420" s="68"/>
      <c r="C420" s="102"/>
    </row>
    <row r="421" spans="1:3" s="57" customFormat="1" x14ac:dyDescent="0.2">
      <c r="A421" s="70" t="s">
        <v>377</v>
      </c>
      <c r="B421" s="68"/>
      <c r="C421" s="102"/>
    </row>
    <row r="422" spans="1:3" s="57" customFormat="1" x14ac:dyDescent="0.2">
      <c r="A422" s="70" t="s">
        <v>437</v>
      </c>
      <c r="B422" s="68"/>
      <c r="C422" s="102"/>
    </row>
    <row r="423" spans="1:3" s="57" customFormat="1" x14ac:dyDescent="0.2">
      <c r="A423" s="70" t="s">
        <v>293</v>
      </c>
      <c r="B423" s="68"/>
      <c r="C423" s="102"/>
    </row>
    <row r="424" spans="1:3" s="57" customFormat="1" x14ac:dyDescent="0.2">
      <c r="A424" s="70"/>
      <c r="B424" s="61"/>
      <c r="C424" s="105"/>
    </row>
    <row r="425" spans="1:3" s="54" customFormat="1" ht="25.5" x14ac:dyDescent="0.2">
      <c r="A425" s="74">
        <v>930000</v>
      </c>
      <c r="B425" s="108" t="s">
        <v>699</v>
      </c>
      <c r="C425" s="105">
        <f t="shared" ref="C425" si="95">+C426</f>
        <v>1100000</v>
      </c>
    </row>
    <row r="426" spans="1:3" s="57" customFormat="1" x14ac:dyDescent="0.2">
      <c r="A426" s="124">
        <v>931000</v>
      </c>
      <c r="B426" s="42" t="s">
        <v>614</v>
      </c>
      <c r="C426" s="109">
        <f t="shared" ref="C426" si="96">SUM(C427:C427)</f>
        <v>1100000</v>
      </c>
    </row>
    <row r="427" spans="1:3" s="57" customFormat="1" x14ac:dyDescent="0.2">
      <c r="A427" s="38">
        <v>931200</v>
      </c>
      <c r="B427" s="41" t="s">
        <v>691</v>
      </c>
      <c r="C427" s="102">
        <v>1100000</v>
      </c>
    </row>
    <row r="428" spans="1:3" s="54" customFormat="1" ht="51" x14ac:dyDescent="0.2">
      <c r="A428" s="123" t="s">
        <v>287</v>
      </c>
      <c r="B428" s="35" t="s">
        <v>717</v>
      </c>
      <c r="C428" s="105">
        <v>1000000</v>
      </c>
    </row>
    <row r="429" spans="1:3" s="57" customFormat="1" x14ac:dyDescent="0.2">
      <c r="A429" s="112"/>
      <c r="B429" s="107" t="s">
        <v>698</v>
      </c>
      <c r="C429" s="110">
        <f>+C425+C428</f>
        <v>2100000</v>
      </c>
    </row>
    <row r="430" spans="1:3" s="57" customFormat="1" x14ac:dyDescent="0.2">
      <c r="A430" s="113"/>
      <c r="B430" s="59"/>
      <c r="C430" s="105"/>
    </row>
    <row r="431" spans="1:3" s="57" customFormat="1" x14ac:dyDescent="0.2">
      <c r="A431" s="74"/>
      <c r="B431" s="59"/>
      <c r="C431" s="102"/>
    </row>
    <row r="432" spans="1:3" s="57" customFormat="1" x14ac:dyDescent="0.2">
      <c r="A432" s="70" t="s">
        <v>438</v>
      </c>
      <c r="B432" s="68"/>
      <c r="C432" s="102"/>
    </row>
    <row r="433" spans="1:3" s="57" customFormat="1" x14ac:dyDescent="0.2">
      <c r="A433" s="70" t="s">
        <v>377</v>
      </c>
      <c r="B433" s="68"/>
      <c r="C433" s="102"/>
    </row>
    <row r="434" spans="1:3" s="57" customFormat="1" x14ac:dyDescent="0.2">
      <c r="A434" s="70" t="s">
        <v>439</v>
      </c>
      <c r="B434" s="68"/>
      <c r="C434" s="102"/>
    </row>
    <row r="435" spans="1:3" s="57" customFormat="1" x14ac:dyDescent="0.2">
      <c r="A435" s="70" t="s">
        <v>293</v>
      </c>
      <c r="B435" s="68"/>
      <c r="C435" s="102"/>
    </row>
    <row r="436" spans="1:3" s="57" customFormat="1" x14ac:dyDescent="0.2">
      <c r="A436" s="70"/>
      <c r="B436" s="61"/>
      <c r="C436" s="105"/>
    </row>
    <row r="437" spans="1:3" s="54" customFormat="1" ht="25.5" x14ac:dyDescent="0.2">
      <c r="A437" s="74">
        <v>930000</v>
      </c>
      <c r="B437" s="108" t="s">
        <v>699</v>
      </c>
      <c r="C437" s="105">
        <f t="shared" ref="C437" si="97">+C438</f>
        <v>3500000</v>
      </c>
    </row>
    <row r="438" spans="1:3" s="57" customFormat="1" x14ac:dyDescent="0.2">
      <c r="A438" s="124">
        <v>931000</v>
      </c>
      <c r="B438" s="42" t="s">
        <v>614</v>
      </c>
      <c r="C438" s="109">
        <f t="shared" ref="C438" si="98">SUM(C439:C439)</f>
        <v>3500000</v>
      </c>
    </row>
    <row r="439" spans="1:3" s="57" customFormat="1" x14ac:dyDescent="0.2">
      <c r="A439" s="38">
        <v>931200</v>
      </c>
      <c r="B439" s="41" t="s">
        <v>691</v>
      </c>
      <c r="C439" s="102">
        <v>3500000</v>
      </c>
    </row>
    <row r="440" spans="1:3" s="54" customFormat="1" ht="51" x14ac:dyDescent="0.2">
      <c r="A440" s="123" t="s">
        <v>287</v>
      </c>
      <c r="B440" s="35" t="s">
        <v>717</v>
      </c>
      <c r="C440" s="105">
        <v>4500000</v>
      </c>
    </row>
    <row r="441" spans="1:3" s="57" customFormat="1" x14ac:dyDescent="0.2">
      <c r="A441" s="112"/>
      <c r="B441" s="107" t="s">
        <v>698</v>
      </c>
      <c r="C441" s="110">
        <f>+C437+C440</f>
        <v>8000000</v>
      </c>
    </row>
    <row r="442" spans="1:3" s="57" customFormat="1" x14ac:dyDescent="0.2">
      <c r="A442" s="113"/>
      <c r="B442" s="59"/>
      <c r="C442" s="105"/>
    </row>
    <row r="443" spans="1:3" s="57" customFormat="1" x14ac:dyDescent="0.2">
      <c r="A443" s="74"/>
      <c r="B443" s="59"/>
      <c r="C443" s="102"/>
    </row>
    <row r="444" spans="1:3" s="57" customFormat="1" x14ac:dyDescent="0.2">
      <c r="A444" s="70" t="s">
        <v>440</v>
      </c>
      <c r="B444" s="68"/>
      <c r="C444" s="102"/>
    </row>
    <row r="445" spans="1:3" s="57" customFormat="1" x14ac:dyDescent="0.2">
      <c r="A445" s="70" t="s">
        <v>377</v>
      </c>
      <c r="B445" s="68"/>
      <c r="C445" s="102"/>
    </row>
    <row r="446" spans="1:3" s="57" customFormat="1" x14ac:dyDescent="0.2">
      <c r="A446" s="70" t="s">
        <v>441</v>
      </c>
      <c r="B446" s="68"/>
      <c r="C446" s="102"/>
    </row>
    <row r="447" spans="1:3" s="57" customFormat="1" x14ac:dyDescent="0.2">
      <c r="A447" s="70" t="s">
        <v>293</v>
      </c>
      <c r="B447" s="68"/>
      <c r="C447" s="102"/>
    </row>
    <row r="448" spans="1:3" s="57" customFormat="1" x14ac:dyDescent="0.2">
      <c r="A448" s="70"/>
      <c r="B448" s="61"/>
      <c r="C448" s="105"/>
    </row>
    <row r="449" spans="1:3" s="54" customFormat="1" ht="25.5" x14ac:dyDescent="0.2">
      <c r="A449" s="74">
        <v>930000</v>
      </c>
      <c r="B449" s="108" t="s">
        <v>699</v>
      </c>
      <c r="C449" s="105">
        <f t="shared" ref="C449" si="99">+C450</f>
        <v>500000</v>
      </c>
    </row>
    <row r="450" spans="1:3" s="57" customFormat="1" x14ac:dyDescent="0.2">
      <c r="A450" s="124">
        <v>931000</v>
      </c>
      <c r="B450" s="42" t="s">
        <v>614</v>
      </c>
      <c r="C450" s="109">
        <f t="shared" ref="C450" si="100">SUM(C451:C451)</f>
        <v>500000</v>
      </c>
    </row>
    <row r="451" spans="1:3" s="57" customFormat="1" x14ac:dyDescent="0.2">
      <c r="A451" s="38">
        <v>931200</v>
      </c>
      <c r="B451" s="41" t="s">
        <v>691</v>
      </c>
      <c r="C451" s="102">
        <v>500000</v>
      </c>
    </row>
    <row r="452" spans="1:3" s="54" customFormat="1" ht="51" x14ac:dyDescent="0.2">
      <c r="A452" s="123" t="s">
        <v>287</v>
      </c>
      <c r="B452" s="35" t="s">
        <v>717</v>
      </c>
      <c r="C452" s="105">
        <v>500000</v>
      </c>
    </row>
    <row r="453" spans="1:3" s="57" customFormat="1" x14ac:dyDescent="0.2">
      <c r="A453" s="112"/>
      <c r="B453" s="107" t="s">
        <v>698</v>
      </c>
      <c r="C453" s="110">
        <f t="shared" ref="C453" si="101">+C449+C452</f>
        <v>1000000</v>
      </c>
    </row>
    <row r="454" spans="1:3" s="57" customFormat="1" x14ac:dyDescent="0.2">
      <c r="A454" s="113"/>
      <c r="B454" s="59"/>
      <c r="C454" s="105"/>
    </row>
    <row r="455" spans="1:3" s="57" customFormat="1" x14ac:dyDescent="0.2">
      <c r="A455" s="74"/>
      <c r="B455" s="59"/>
      <c r="C455" s="102"/>
    </row>
    <row r="456" spans="1:3" s="57" customFormat="1" x14ac:dyDescent="0.2">
      <c r="A456" s="70" t="s">
        <v>442</v>
      </c>
      <c r="B456" s="68"/>
      <c r="C456" s="102"/>
    </row>
    <row r="457" spans="1:3" s="57" customFormat="1" x14ac:dyDescent="0.2">
      <c r="A457" s="70" t="s">
        <v>377</v>
      </c>
      <c r="B457" s="68"/>
      <c r="C457" s="102"/>
    </row>
    <row r="458" spans="1:3" s="57" customFormat="1" x14ac:dyDescent="0.2">
      <c r="A458" s="70" t="s">
        <v>443</v>
      </c>
      <c r="B458" s="68"/>
      <c r="C458" s="102"/>
    </row>
    <row r="459" spans="1:3" s="57" customFormat="1" x14ac:dyDescent="0.2">
      <c r="A459" s="70" t="s">
        <v>293</v>
      </c>
      <c r="B459" s="68"/>
      <c r="C459" s="102"/>
    </row>
    <row r="460" spans="1:3" s="57" customFormat="1" x14ac:dyDescent="0.2">
      <c r="A460" s="70"/>
      <c r="B460" s="61"/>
      <c r="C460" s="105"/>
    </row>
    <row r="461" spans="1:3" s="54" customFormat="1" ht="25.5" x14ac:dyDescent="0.2">
      <c r="A461" s="74">
        <v>930000</v>
      </c>
      <c r="B461" s="108" t="s">
        <v>699</v>
      </c>
      <c r="C461" s="105">
        <f t="shared" ref="C461" si="102">+C462</f>
        <v>400000</v>
      </c>
    </row>
    <row r="462" spans="1:3" s="57" customFormat="1" x14ac:dyDescent="0.2">
      <c r="A462" s="124">
        <v>931000</v>
      </c>
      <c r="B462" s="42" t="s">
        <v>614</v>
      </c>
      <c r="C462" s="109">
        <f t="shared" ref="C462" si="103">SUM(C463:C463)</f>
        <v>400000</v>
      </c>
    </row>
    <row r="463" spans="1:3" s="57" customFormat="1" x14ac:dyDescent="0.2">
      <c r="A463" s="38">
        <v>931200</v>
      </c>
      <c r="B463" s="41" t="s">
        <v>691</v>
      </c>
      <c r="C463" s="102">
        <v>400000</v>
      </c>
    </row>
    <row r="464" spans="1:3" s="57" customFormat="1" ht="51" x14ac:dyDescent="0.2">
      <c r="A464" s="123" t="s">
        <v>287</v>
      </c>
      <c r="B464" s="35" t="s">
        <v>717</v>
      </c>
      <c r="C464" s="105">
        <v>110000</v>
      </c>
    </row>
    <row r="465" spans="1:3" s="57" customFormat="1" x14ac:dyDescent="0.2">
      <c r="A465" s="112"/>
      <c r="B465" s="107" t="s">
        <v>698</v>
      </c>
      <c r="C465" s="110">
        <f t="shared" ref="C465" si="104">+C461+C464</f>
        <v>510000</v>
      </c>
    </row>
    <row r="466" spans="1:3" s="57" customFormat="1" x14ac:dyDescent="0.2">
      <c r="A466" s="113"/>
      <c r="B466" s="59"/>
      <c r="C466" s="105"/>
    </row>
    <row r="467" spans="1:3" s="57" customFormat="1" x14ac:dyDescent="0.2">
      <c r="A467" s="74"/>
      <c r="B467" s="59"/>
      <c r="C467" s="102"/>
    </row>
    <row r="468" spans="1:3" s="57" customFormat="1" x14ac:dyDescent="0.2">
      <c r="A468" s="70" t="s">
        <v>444</v>
      </c>
      <c r="B468" s="68"/>
      <c r="C468" s="102"/>
    </row>
    <row r="469" spans="1:3" s="57" customFormat="1" x14ac:dyDescent="0.2">
      <c r="A469" s="70" t="s">
        <v>377</v>
      </c>
      <c r="B469" s="68"/>
      <c r="C469" s="102"/>
    </row>
    <row r="470" spans="1:3" s="57" customFormat="1" x14ac:dyDescent="0.2">
      <c r="A470" s="70" t="s">
        <v>445</v>
      </c>
      <c r="B470" s="68"/>
      <c r="C470" s="102"/>
    </row>
    <row r="471" spans="1:3" s="57" customFormat="1" x14ac:dyDescent="0.2">
      <c r="A471" s="70" t="s">
        <v>293</v>
      </c>
      <c r="B471" s="68"/>
      <c r="C471" s="102"/>
    </row>
    <row r="472" spans="1:3" s="57" customFormat="1" x14ac:dyDescent="0.2">
      <c r="A472" s="70"/>
      <c r="B472" s="61"/>
      <c r="C472" s="105"/>
    </row>
    <row r="473" spans="1:3" s="54" customFormat="1" ht="25.5" x14ac:dyDescent="0.2">
      <c r="A473" s="74">
        <v>930000</v>
      </c>
      <c r="B473" s="108" t="s">
        <v>699</v>
      </c>
      <c r="C473" s="105">
        <f t="shared" ref="C473" si="105">+C474</f>
        <v>80000</v>
      </c>
    </row>
    <row r="474" spans="1:3" s="57" customFormat="1" x14ac:dyDescent="0.2">
      <c r="A474" s="124">
        <v>931000</v>
      </c>
      <c r="B474" s="42" t="s">
        <v>614</v>
      </c>
      <c r="C474" s="109">
        <f t="shared" ref="C474" si="106">SUM(C475:C475)</f>
        <v>80000</v>
      </c>
    </row>
    <row r="475" spans="1:3" s="57" customFormat="1" x14ac:dyDescent="0.2">
      <c r="A475" s="38">
        <v>931200</v>
      </c>
      <c r="B475" s="41" t="s">
        <v>691</v>
      </c>
      <c r="C475" s="102">
        <v>80000</v>
      </c>
    </row>
    <row r="476" spans="1:3" s="54" customFormat="1" ht="51" x14ac:dyDescent="0.2">
      <c r="A476" s="123" t="s">
        <v>287</v>
      </c>
      <c r="B476" s="35" t="s">
        <v>717</v>
      </c>
      <c r="C476" s="105">
        <v>100000</v>
      </c>
    </row>
    <row r="477" spans="1:3" s="57" customFormat="1" x14ac:dyDescent="0.2">
      <c r="A477" s="112"/>
      <c r="B477" s="107" t="s">
        <v>698</v>
      </c>
      <c r="C477" s="110">
        <f t="shared" ref="C477" si="107">+C473+C476</f>
        <v>180000</v>
      </c>
    </row>
    <row r="478" spans="1:3" s="57" customFormat="1" x14ac:dyDescent="0.2">
      <c r="A478" s="113"/>
      <c r="B478" s="59"/>
      <c r="C478" s="105"/>
    </row>
    <row r="479" spans="1:3" s="57" customFormat="1" x14ac:dyDescent="0.2">
      <c r="A479" s="74"/>
      <c r="B479" s="59"/>
      <c r="C479" s="102"/>
    </row>
    <row r="480" spans="1:3" s="57" customFormat="1" x14ac:dyDescent="0.2">
      <c r="A480" s="70" t="s">
        <v>446</v>
      </c>
      <c r="B480" s="68"/>
      <c r="C480" s="102"/>
    </row>
    <row r="481" spans="1:3" s="57" customFormat="1" x14ac:dyDescent="0.2">
      <c r="A481" s="70" t="s">
        <v>377</v>
      </c>
      <c r="B481" s="68"/>
      <c r="C481" s="102"/>
    </row>
    <row r="482" spans="1:3" s="57" customFormat="1" x14ac:dyDescent="0.2">
      <c r="A482" s="70" t="s">
        <v>447</v>
      </c>
      <c r="B482" s="68"/>
      <c r="C482" s="102"/>
    </row>
    <row r="483" spans="1:3" s="57" customFormat="1" x14ac:dyDescent="0.2">
      <c r="A483" s="70" t="s">
        <v>293</v>
      </c>
      <c r="B483" s="68"/>
      <c r="C483" s="102"/>
    </row>
    <row r="484" spans="1:3" s="57" customFormat="1" x14ac:dyDescent="0.2">
      <c r="A484" s="70"/>
      <c r="B484" s="61"/>
      <c r="C484" s="105"/>
    </row>
    <row r="485" spans="1:3" s="54" customFormat="1" ht="25.5" x14ac:dyDescent="0.2">
      <c r="A485" s="74">
        <v>930000</v>
      </c>
      <c r="B485" s="108" t="s">
        <v>699</v>
      </c>
      <c r="C485" s="105">
        <f t="shared" ref="C485" si="108">+C486</f>
        <v>1000000</v>
      </c>
    </row>
    <row r="486" spans="1:3" s="57" customFormat="1" x14ac:dyDescent="0.2">
      <c r="A486" s="124">
        <v>931000</v>
      </c>
      <c r="B486" s="42" t="s">
        <v>614</v>
      </c>
      <c r="C486" s="109">
        <f t="shared" ref="C486" si="109">SUM(C487:C487)</f>
        <v>1000000</v>
      </c>
    </row>
    <row r="487" spans="1:3" s="57" customFormat="1" x14ac:dyDescent="0.2">
      <c r="A487" s="38">
        <v>931200</v>
      </c>
      <c r="B487" s="41" t="s">
        <v>691</v>
      </c>
      <c r="C487" s="102">
        <v>1000000</v>
      </c>
    </row>
    <row r="488" spans="1:3" s="57" customFormat="1" ht="51" x14ac:dyDescent="0.2">
      <c r="A488" s="123" t="s">
        <v>287</v>
      </c>
      <c r="B488" s="35" t="s">
        <v>717</v>
      </c>
      <c r="C488" s="105">
        <v>610000</v>
      </c>
    </row>
    <row r="489" spans="1:3" s="57" customFormat="1" x14ac:dyDescent="0.2">
      <c r="A489" s="112"/>
      <c r="B489" s="107" t="s">
        <v>698</v>
      </c>
      <c r="C489" s="110">
        <f t="shared" ref="C489" si="110">+C485+C488</f>
        <v>1610000</v>
      </c>
    </row>
    <row r="490" spans="1:3" s="57" customFormat="1" x14ac:dyDescent="0.2">
      <c r="A490" s="113"/>
      <c r="B490" s="59"/>
      <c r="C490" s="105"/>
    </row>
    <row r="491" spans="1:3" s="57" customFormat="1" x14ac:dyDescent="0.2">
      <c r="A491" s="74"/>
      <c r="B491" s="59"/>
      <c r="C491" s="102"/>
    </row>
    <row r="492" spans="1:3" s="57" customFormat="1" x14ac:dyDescent="0.2">
      <c r="A492" s="70" t="s">
        <v>448</v>
      </c>
      <c r="B492" s="68"/>
      <c r="C492" s="102"/>
    </row>
    <row r="493" spans="1:3" s="57" customFormat="1" x14ac:dyDescent="0.2">
      <c r="A493" s="70" t="s">
        <v>377</v>
      </c>
      <c r="B493" s="68"/>
      <c r="C493" s="102"/>
    </row>
    <row r="494" spans="1:3" s="57" customFormat="1" x14ac:dyDescent="0.2">
      <c r="A494" s="70" t="s">
        <v>449</v>
      </c>
      <c r="B494" s="68"/>
      <c r="C494" s="102"/>
    </row>
    <row r="495" spans="1:3" s="57" customFormat="1" x14ac:dyDescent="0.2">
      <c r="A495" s="70" t="s">
        <v>293</v>
      </c>
      <c r="B495" s="68"/>
      <c r="C495" s="102"/>
    </row>
    <row r="496" spans="1:3" s="57" customFormat="1" x14ac:dyDescent="0.2">
      <c r="A496" s="70"/>
      <c r="B496" s="61"/>
      <c r="C496" s="105"/>
    </row>
    <row r="497" spans="1:3" s="54" customFormat="1" ht="25.5" x14ac:dyDescent="0.2">
      <c r="A497" s="74">
        <v>930000</v>
      </c>
      <c r="B497" s="108" t="s">
        <v>699</v>
      </c>
      <c r="C497" s="105">
        <f t="shared" ref="C497" si="111">+C498</f>
        <v>130000</v>
      </c>
    </row>
    <row r="498" spans="1:3" s="57" customFormat="1" x14ac:dyDescent="0.2">
      <c r="A498" s="124">
        <v>931000</v>
      </c>
      <c r="B498" s="42" t="s">
        <v>614</v>
      </c>
      <c r="C498" s="109">
        <f t="shared" ref="C498" si="112">SUM(C499:C499)</f>
        <v>130000</v>
      </c>
    </row>
    <row r="499" spans="1:3" s="57" customFormat="1" x14ac:dyDescent="0.2">
      <c r="A499" s="38">
        <v>931200</v>
      </c>
      <c r="B499" s="41" t="s">
        <v>691</v>
      </c>
      <c r="C499" s="102">
        <v>130000</v>
      </c>
    </row>
    <row r="500" spans="1:3" s="54" customFormat="1" ht="51" x14ac:dyDescent="0.2">
      <c r="A500" s="123" t="s">
        <v>287</v>
      </c>
      <c r="B500" s="35" t="s">
        <v>717</v>
      </c>
      <c r="C500" s="105">
        <v>133000</v>
      </c>
    </row>
    <row r="501" spans="1:3" s="57" customFormat="1" x14ac:dyDescent="0.2">
      <c r="A501" s="112"/>
      <c r="B501" s="107" t="s">
        <v>698</v>
      </c>
      <c r="C501" s="110">
        <f t="shared" ref="C501" si="113">+C497+C500</f>
        <v>263000</v>
      </c>
    </row>
    <row r="502" spans="1:3" s="57" customFormat="1" x14ac:dyDescent="0.2">
      <c r="A502" s="113"/>
      <c r="B502" s="59"/>
      <c r="C502" s="105"/>
    </row>
    <row r="503" spans="1:3" s="57" customFormat="1" x14ac:dyDescent="0.2">
      <c r="A503" s="74"/>
      <c r="B503" s="59"/>
      <c r="C503" s="102"/>
    </row>
    <row r="504" spans="1:3" s="57" customFormat="1" x14ac:dyDescent="0.2">
      <c r="A504" s="70" t="s">
        <v>450</v>
      </c>
      <c r="B504" s="68"/>
      <c r="C504" s="102"/>
    </row>
    <row r="505" spans="1:3" s="57" customFormat="1" x14ac:dyDescent="0.2">
      <c r="A505" s="70" t="s">
        <v>377</v>
      </c>
      <c r="B505" s="68"/>
      <c r="C505" s="102"/>
    </row>
    <row r="506" spans="1:3" s="57" customFormat="1" x14ac:dyDescent="0.2">
      <c r="A506" s="70" t="s">
        <v>451</v>
      </c>
      <c r="B506" s="68"/>
      <c r="C506" s="102"/>
    </row>
    <row r="507" spans="1:3" s="57" customFormat="1" x14ac:dyDescent="0.2">
      <c r="A507" s="70" t="s">
        <v>293</v>
      </c>
      <c r="B507" s="68"/>
      <c r="C507" s="102"/>
    </row>
    <row r="508" spans="1:3" s="57" customFormat="1" x14ac:dyDescent="0.2">
      <c r="A508" s="70"/>
      <c r="B508" s="61"/>
      <c r="C508" s="105"/>
    </row>
    <row r="509" spans="1:3" s="54" customFormat="1" ht="25.5" x14ac:dyDescent="0.2">
      <c r="A509" s="74">
        <v>930000</v>
      </c>
      <c r="B509" s="108" t="s">
        <v>699</v>
      </c>
      <c r="C509" s="105">
        <f t="shared" ref="C509" si="114">+C510</f>
        <v>180900</v>
      </c>
    </row>
    <row r="510" spans="1:3" s="57" customFormat="1" x14ac:dyDescent="0.2">
      <c r="A510" s="124">
        <v>931000</v>
      </c>
      <c r="B510" s="42" t="s">
        <v>614</v>
      </c>
      <c r="C510" s="109">
        <f t="shared" ref="C510" si="115">SUM(C511:C511)</f>
        <v>180900</v>
      </c>
    </row>
    <row r="511" spans="1:3" s="57" customFormat="1" x14ac:dyDescent="0.2">
      <c r="A511" s="38">
        <v>931200</v>
      </c>
      <c r="B511" s="41" t="s">
        <v>691</v>
      </c>
      <c r="C511" s="102">
        <v>180900</v>
      </c>
    </row>
    <row r="512" spans="1:3" s="54" customFormat="1" ht="51" x14ac:dyDescent="0.2">
      <c r="A512" s="123" t="s">
        <v>287</v>
      </c>
      <c r="B512" s="35" t="s">
        <v>717</v>
      </c>
      <c r="C512" s="105">
        <v>119100</v>
      </c>
    </row>
    <row r="513" spans="1:3" s="57" customFormat="1" x14ac:dyDescent="0.2">
      <c r="A513" s="112"/>
      <c r="B513" s="107" t="s">
        <v>698</v>
      </c>
      <c r="C513" s="110">
        <f t="shared" ref="C513" si="116">+C509+C512</f>
        <v>300000</v>
      </c>
    </row>
    <row r="514" spans="1:3" s="57" customFormat="1" x14ac:dyDescent="0.2">
      <c r="A514" s="113"/>
      <c r="B514" s="59"/>
      <c r="C514" s="105"/>
    </row>
    <row r="515" spans="1:3" s="57" customFormat="1" x14ac:dyDescent="0.2">
      <c r="A515" s="74"/>
      <c r="B515" s="59"/>
      <c r="C515" s="102"/>
    </row>
    <row r="516" spans="1:3" s="57" customFormat="1" x14ac:dyDescent="0.2">
      <c r="A516" s="70" t="s">
        <v>452</v>
      </c>
      <c r="B516" s="68"/>
      <c r="C516" s="102"/>
    </row>
    <row r="517" spans="1:3" s="57" customFormat="1" x14ac:dyDescent="0.2">
      <c r="A517" s="70" t="s">
        <v>377</v>
      </c>
      <c r="B517" s="68"/>
      <c r="C517" s="102"/>
    </row>
    <row r="518" spans="1:3" s="57" customFormat="1" x14ac:dyDescent="0.2">
      <c r="A518" s="70" t="s">
        <v>453</v>
      </c>
      <c r="B518" s="68"/>
      <c r="C518" s="102"/>
    </row>
    <row r="519" spans="1:3" s="57" customFormat="1" x14ac:dyDescent="0.2">
      <c r="A519" s="70" t="s">
        <v>293</v>
      </c>
      <c r="B519" s="68"/>
      <c r="C519" s="102"/>
    </row>
    <row r="520" spans="1:3" s="57" customFormat="1" x14ac:dyDescent="0.2">
      <c r="A520" s="70"/>
      <c r="B520" s="61"/>
      <c r="C520" s="105"/>
    </row>
    <row r="521" spans="1:3" s="54" customFormat="1" ht="25.5" x14ac:dyDescent="0.2">
      <c r="A521" s="74">
        <v>930000</v>
      </c>
      <c r="B521" s="108" t="s">
        <v>699</v>
      </c>
      <c r="C521" s="105">
        <f>+C522</f>
        <v>500000</v>
      </c>
    </row>
    <row r="522" spans="1:3" s="57" customFormat="1" x14ac:dyDescent="0.2">
      <c r="A522" s="124">
        <v>931000</v>
      </c>
      <c r="B522" s="42" t="s">
        <v>614</v>
      </c>
      <c r="C522" s="109">
        <f t="shared" ref="C522" si="117">SUM(C523:C523)</f>
        <v>500000</v>
      </c>
    </row>
    <row r="523" spans="1:3" s="57" customFormat="1" x14ac:dyDescent="0.2">
      <c r="A523" s="38">
        <v>931200</v>
      </c>
      <c r="B523" s="41" t="s">
        <v>691</v>
      </c>
      <c r="C523" s="102">
        <v>500000</v>
      </c>
    </row>
    <row r="524" spans="1:3" s="57" customFormat="1" ht="51" x14ac:dyDescent="0.2">
      <c r="A524" s="123" t="s">
        <v>287</v>
      </c>
      <c r="B524" s="35" t="s">
        <v>717</v>
      </c>
      <c r="C524" s="105">
        <v>400000</v>
      </c>
    </row>
    <row r="525" spans="1:3" s="57" customFormat="1" x14ac:dyDescent="0.2">
      <c r="A525" s="112"/>
      <c r="B525" s="107" t="s">
        <v>698</v>
      </c>
      <c r="C525" s="110">
        <f t="shared" ref="C525" si="118">+C521+C524</f>
        <v>900000</v>
      </c>
    </row>
    <row r="526" spans="1:3" s="57" customFormat="1" x14ac:dyDescent="0.2">
      <c r="A526" s="113"/>
      <c r="B526" s="59"/>
      <c r="C526" s="105"/>
    </row>
    <row r="527" spans="1:3" s="57" customFormat="1" x14ac:dyDescent="0.2">
      <c r="A527" s="74"/>
      <c r="B527" s="59"/>
      <c r="C527" s="102"/>
    </row>
    <row r="528" spans="1:3" s="57" customFormat="1" x14ac:dyDescent="0.2">
      <c r="A528" s="70" t="s">
        <v>454</v>
      </c>
      <c r="B528" s="68"/>
      <c r="C528" s="102"/>
    </row>
    <row r="529" spans="1:3" s="57" customFormat="1" x14ac:dyDescent="0.2">
      <c r="A529" s="70" t="s">
        <v>377</v>
      </c>
      <c r="B529" s="68"/>
      <c r="C529" s="102"/>
    </row>
    <row r="530" spans="1:3" s="57" customFormat="1" x14ac:dyDescent="0.2">
      <c r="A530" s="70" t="s">
        <v>455</v>
      </c>
      <c r="B530" s="68"/>
      <c r="C530" s="102"/>
    </row>
    <row r="531" spans="1:3" s="57" customFormat="1" x14ac:dyDescent="0.2">
      <c r="A531" s="70" t="s">
        <v>293</v>
      </c>
      <c r="B531" s="68"/>
      <c r="C531" s="102"/>
    </row>
    <row r="532" spans="1:3" s="57" customFormat="1" x14ac:dyDescent="0.2">
      <c r="A532" s="70"/>
      <c r="B532" s="61"/>
      <c r="C532" s="105"/>
    </row>
    <row r="533" spans="1:3" s="54" customFormat="1" ht="25.5" x14ac:dyDescent="0.2">
      <c r="A533" s="74">
        <v>930000</v>
      </c>
      <c r="B533" s="108" t="s">
        <v>699</v>
      </c>
      <c r="C533" s="105">
        <f t="shared" ref="C533" si="119">+C534</f>
        <v>700000</v>
      </c>
    </row>
    <row r="534" spans="1:3" s="57" customFormat="1" x14ac:dyDescent="0.2">
      <c r="A534" s="124">
        <v>931000</v>
      </c>
      <c r="B534" s="42" t="s">
        <v>614</v>
      </c>
      <c r="C534" s="109">
        <f t="shared" ref="C534" si="120">SUM(C535:C535)</f>
        <v>700000</v>
      </c>
    </row>
    <row r="535" spans="1:3" s="57" customFormat="1" x14ac:dyDescent="0.2">
      <c r="A535" s="38">
        <v>931200</v>
      </c>
      <c r="B535" s="41" t="s">
        <v>691</v>
      </c>
      <c r="C535" s="102">
        <v>700000</v>
      </c>
    </row>
    <row r="536" spans="1:3" s="57" customFormat="1" ht="51" x14ac:dyDescent="0.2">
      <c r="A536" s="123" t="s">
        <v>287</v>
      </c>
      <c r="B536" s="35" t="s">
        <v>717</v>
      </c>
      <c r="C536" s="105">
        <v>800000</v>
      </c>
    </row>
    <row r="537" spans="1:3" s="57" customFormat="1" x14ac:dyDescent="0.2">
      <c r="A537" s="112"/>
      <c r="B537" s="107" t="s">
        <v>698</v>
      </c>
      <c r="C537" s="110">
        <f t="shared" ref="C537" si="121">+C533+C536</f>
        <v>1500000</v>
      </c>
    </row>
    <row r="538" spans="1:3" s="57" customFormat="1" x14ac:dyDescent="0.2">
      <c r="A538" s="113"/>
      <c r="B538" s="59"/>
      <c r="C538" s="105"/>
    </row>
    <row r="539" spans="1:3" s="57" customFormat="1" x14ac:dyDescent="0.2">
      <c r="A539" s="74"/>
      <c r="B539" s="59"/>
      <c r="C539" s="102"/>
    </row>
    <row r="540" spans="1:3" s="57" customFormat="1" x14ac:dyDescent="0.2">
      <c r="A540" s="70" t="s">
        <v>456</v>
      </c>
      <c r="B540" s="68"/>
      <c r="C540" s="102"/>
    </row>
    <row r="541" spans="1:3" s="57" customFormat="1" x14ac:dyDescent="0.2">
      <c r="A541" s="70" t="s">
        <v>377</v>
      </c>
      <c r="B541" s="68"/>
      <c r="C541" s="102"/>
    </row>
    <row r="542" spans="1:3" s="57" customFormat="1" x14ac:dyDescent="0.2">
      <c r="A542" s="70" t="s">
        <v>457</v>
      </c>
      <c r="B542" s="68"/>
      <c r="C542" s="102"/>
    </row>
    <row r="543" spans="1:3" s="57" customFormat="1" x14ac:dyDescent="0.2">
      <c r="A543" s="70" t="s">
        <v>293</v>
      </c>
      <c r="B543" s="68"/>
      <c r="C543" s="102"/>
    </row>
    <row r="544" spans="1:3" s="57" customFormat="1" x14ac:dyDescent="0.2">
      <c r="A544" s="70"/>
      <c r="B544" s="61"/>
      <c r="C544" s="105"/>
    </row>
    <row r="545" spans="1:3" s="54" customFormat="1" ht="25.5" x14ac:dyDescent="0.2">
      <c r="A545" s="74">
        <v>930000</v>
      </c>
      <c r="B545" s="108" t="s">
        <v>699</v>
      </c>
      <c r="C545" s="105">
        <f t="shared" ref="C545:C546" si="122">C546</f>
        <v>80000</v>
      </c>
    </row>
    <row r="546" spans="1:3" s="69" customFormat="1" ht="25.5" x14ac:dyDescent="0.2">
      <c r="A546" s="124">
        <v>931000</v>
      </c>
      <c r="B546" s="42" t="s">
        <v>614</v>
      </c>
      <c r="C546" s="109">
        <f t="shared" si="122"/>
        <v>80000</v>
      </c>
    </row>
    <row r="547" spans="1:3" s="57" customFormat="1" x14ac:dyDescent="0.2">
      <c r="A547" s="38">
        <v>931200</v>
      </c>
      <c r="B547" s="41" t="s">
        <v>691</v>
      </c>
      <c r="C547" s="102">
        <v>80000</v>
      </c>
    </row>
    <row r="548" spans="1:3" s="57" customFormat="1" ht="51" x14ac:dyDescent="0.2">
      <c r="A548" s="123" t="s">
        <v>287</v>
      </c>
      <c r="B548" s="35" t="s">
        <v>717</v>
      </c>
      <c r="C548" s="105">
        <v>70000</v>
      </c>
    </row>
    <row r="549" spans="1:3" s="57" customFormat="1" x14ac:dyDescent="0.2">
      <c r="A549" s="112"/>
      <c r="B549" s="107" t="s">
        <v>698</v>
      </c>
      <c r="C549" s="110">
        <f t="shared" ref="C549" si="123">C548+C545</f>
        <v>150000</v>
      </c>
    </row>
    <row r="550" spans="1:3" s="57" customFormat="1" x14ac:dyDescent="0.2">
      <c r="A550" s="113"/>
      <c r="B550" s="59"/>
      <c r="C550" s="105"/>
    </row>
    <row r="551" spans="1:3" s="57" customFormat="1" x14ac:dyDescent="0.2">
      <c r="A551" s="74"/>
      <c r="B551" s="59"/>
      <c r="C551" s="102"/>
    </row>
    <row r="552" spans="1:3" s="57" customFormat="1" x14ac:dyDescent="0.2">
      <c r="A552" s="70" t="s">
        <v>458</v>
      </c>
      <c r="B552" s="68"/>
      <c r="C552" s="102"/>
    </row>
    <row r="553" spans="1:3" s="57" customFormat="1" x14ac:dyDescent="0.2">
      <c r="A553" s="70" t="s">
        <v>377</v>
      </c>
      <c r="B553" s="68"/>
      <c r="C553" s="102"/>
    </row>
    <row r="554" spans="1:3" s="57" customFormat="1" x14ac:dyDescent="0.2">
      <c r="A554" s="70" t="s">
        <v>459</v>
      </c>
      <c r="B554" s="68"/>
      <c r="C554" s="102"/>
    </row>
    <row r="555" spans="1:3" s="57" customFormat="1" x14ac:dyDescent="0.2">
      <c r="A555" s="70" t="s">
        <v>293</v>
      </c>
      <c r="B555" s="68"/>
      <c r="C555" s="102"/>
    </row>
    <row r="556" spans="1:3" s="57" customFormat="1" x14ac:dyDescent="0.2">
      <c r="A556" s="70"/>
      <c r="B556" s="61"/>
      <c r="C556" s="105"/>
    </row>
    <row r="557" spans="1:3" s="54" customFormat="1" ht="25.5" x14ac:dyDescent="0.2">
      <c r="A557" s="74">
        <v>930000</v>
      </c>
      <c r="B557" s="108" t="s">
        <v>699</v>
      </c>
      <c r="C557" s="105">
        <f t="shared" ref="C557" si="124">+C558</f>
        <v>100000</v>
      </c>
    </row>
    <row r="558" spans="1:3" s="57" customFormat="1" x14ac:dyDescent="0.2">
      <c r="A558" s="124">
        <v>931000</v>
      </c>
      <c r="B558" s="42" t="s">
        <v>614</v>
      </c>
      <c r="C558" s="109">
        <f t="shared" ref="C558" si="125">SUM(C559:C559)</f>
        <v>100000</v>
      </c>
    </row>
    <row r="559" spans="1:3" s="57" customFormat="1" x14ac:dyDescent="0.2">
      <c r="A559" s="38">
        <v>931200</v>
      </c>
      <c r="B559" s="41" t="s">
        <v>691</v>
      </c>
      <c r="C559" s="102">
        <v>100000</v>
      </c>
    </row>
    <row r="560" spans="1:3" s="57" customFormat="1" ht="51" x14ac:dyDescent="0.2">
      <c r="A560" s="123" t="s">
        <v>287</v>
      </c>
      <c r="B560" s="35" t="s">
        <v>717</v>
      </c>
      <c r="C560" s="105">
        <v>100000</v>
      </c>
    </row>
    <row r="561" spans="1:3" s="57" customFormat="1" x14ac:dyDescent="0.2">
      <c r="A561" s="112"/>
      <c r="B561" s="107" t="s">
        <v>698</v>
      </c>
      <c r="C561" s="110">
        <f t="shared" ref="C561" si="126">+C557+C560</f>
        <v>200000</v>
      </c>
    </row>
    <row r="562" spans="1:3" s="57" customFormat="1" x14ac:dyDescent="0.2">
      <c r="A562" s="113"/>
      <c r="B562" s="59"/>
      <c r="C562" s="105"/>
    </row>
    <row r="563" spans="1:3" s="57" customFormat="1" x14ac:dyDescent="0.2">
      <c r="A563" s="74"/>
      <c r="B563" s="59"/>
      <c r="C563" s="102"/>
    </row>
    <row r="564" spans="1:3" s="57" customFormat="1" x14ac:dyDescent="0.2">
      <c r="A564" s="70" t="s">
        <v>460</v>
      </c>
      <c r="B564" s="68"/>
      <c r="C564" s="102"/>
    </row>
    <row r="565" spans="1:3" s="57" customFormat="1" x14ac:dyDescent="0.2">
      <c r="A565" s="70" t="s">
        <v>377</v>
      </c>
      <c r="B565" s="68"/>
      <c r="C565" s="102"/>
    </row>
    <row r="566" spans="1:3" s="57" customFormat="1" x14ac:dyDescent="0.2">
      <c r="A566" s="70" t="s">
        <v>461</v>
      </c>
      <c r="B566" s="68"/>
      <c r="C566" s="102"/>
    </row>
    <row r="567" spans="1:3" s="57" customFormat="1" x14ac:dyDescent="0.2">
      <c r="A567" s="70" t="s">
        <v>293</v>
      </c>
      <c r="B567" s="68"/>
      <c r="C567" s="102"/>
    </row>
    <row r="568" spans="1:3" s="57" customFormat="1" x14ac:dyDescent="0.2">
      <c r="A568" s="70"/>
      <c r="B568" s="61"/>
      <c r="C568" s="105"/>
    </row>
    <row r="569" spans="1:3" s="54" customFormat="1" ht="25.5" x14ac:dyDescent="0.2">
      <c r="A569" s="74">
        <v>930000</v>
      </c>
      <c r="B569" s="108" t="s">
        <v>699</v>
      </c>
      <c r="C569" s="105">
        <f t="shared" ref="C569" si="127">+C570</f>
        <v>70000</v>
      </c>
    </row>
    <row r="570" spans="1:3" s="57" customFormat="1" x14ac:dyDescent="0.2">
      <c r="A570" s="124">
        <v>931000</v>
      </c>
      <c r="B570" s="42" t="s">
        <v>614</v>
      </c>
      <c r="C570" s="109">
        <f t="shared" ref="C570" si="128">SUM(C571:C571)</f>
        <v>70000</v>
      </c>
    </row>
    <row r="571" spans="1:3" s="57" customFormat="1" x14ac:dyDescent="0.2">
      <c r="A571" s="38">
        <v>931200</v>
      </c>
      <c r="B571" s="41" t="s">
        <v>691</v>
      </c>
      <c r="C571" s="102">
        <v>70000</v>
      </c>
    </row>
    <row r="572" spans="1:3" s="54" customFormat="1" ht="51" x14ac:dyDescent="0.2">
      <c r="A572" s="123" t="s">
        <v>287</v>
      </c>
      <c r="B572" s="35" t="s">
        <v>717</v>
      </c>
      <c r="C572" s="105">
        <v>80000</v>
      </c>
    </row>
    <row r="573" spans="1:3" s="57" customFormat="1" x14ac:dyDescent="0.2">
      <c r="A573" s="112"/>
      <c r="B573" s="107" t="s">
        <v>698</v>
      </c>
      <c r="C573" s="110">
        <f t="shared" ref="C573" si="129">+C569+C572</f>
        <v>150000</v>
      </c>
    </row>
    <row r="574" spans="1:3" s="57" customFormat="1" x14ac:dyDescent="0.2">
      <c r="A574" s="113"/>
      <c r="B574" s="59"/>
      <c r="C574" s="105"/>
    </row>
    <row r="575" spans="1:3" s="57" customFormat="1" x14ac:dyDescent="0.2">
      <c r="A575" s="113"/>
      <c r="B575" s="59"/>
      <c r="C575" s="105"/>
    </row>
    <row r="576" spans="1:3" s="57" customFormat="1" x14ac:dyDescent="0.2">
      <c r="A576" s="70" t="s">
        <v>462</v>
      </c>
      <c r="B576" s="68"/>
      <c r="C576" s="105"/>
    </row>
    <row r="577" spans="1:3" s="57" customFormat="1" x14ac:dyDescent="0.2">
      <c r="A577" s="70" t="s">
        <v>377</v>
      </c>
      <c r="B577" s="68"/>
      <c r="C577" s="105"/>
    </row>
    <row r="578" spans="1:3" s="57" customFormat="1" x14ac:dyDescent="0.2">
      <c r="A578" s="70" t="s">
        <v>463</v>
      </c>
      <c r="B578" s="68"/>
      <c r="C578" s="105"/>
    </row>
    <row r="579" spans="1:3" s="57" customFormat="1" x14ac:dyDescent="0.2">
      <c r="A579" s="70" t="s">
        <v>293</v>
      </c>
      <c r="B579" s="68"/>
      <c r="C579" s="105"/>
    </row>
    <row r="580" spans="1:3" s="57" customFormat="1" x14ac:dyDescent="0.2">
      <c r="A580" s="70"/>
      <c r="B580" s="61"/>
      <c r="C580" s="105"/>
    </row>
    <row r="581" spans="1:3" s="54" customFormat="1" ht="25.5" x14ac:dyDescent="0.2">
      <c r="A581" s="74">
        <v>930000</v>
      </c>
      <c r="B581" s="108" t="s">
        <v>699</v>
      </c>
      <c r="C581" s="105">
        <f t="shared" ref="C581" si="130">+C582</f>
        <v>200000</v>
      </c>
    </row>
    <row r="582" spans="1:3" s="57" customFormat="1" x14ac:dyDescent="0.2">
      <c r="A582" s="124">
        <v>931000</v>
      </c>
      <c r="B582" s="42" t="s">
        <v>614</v>
      </c>
      <c r="C582" s="109">
        <f t="shared" ref="C582" si="131">SUM(C583:C583)</f>
        <v>200000</v>
      </c>
    </row>
    <row r="583" spans="1:3" s="57" customFormat="1" x14ac:dyDescent="0.2">
      <c r="A583" s="38">
        <v>931200</v>
      </c>
      <c r="B583" s="41" t="s">
        <v>691</v>
      </c>
      <c r="C583" s="102">
        <v>200000</v>
      </c>
    </row>
    <row r="584" spans="1:3" s="57" customFormat="1" ht="51" x14ac:dyDescent="0.2">
      <c r="A584" s="123" t="s">
        <v>287</v>
      </c>
      <c r="B584" s="35" t="s">
        <v>717</v>
      </c>
      <c r="C584" s="105">
        <v>130000</v>
      </c>
    </row>
    <row r="585" spans="1:3" s="57" customFormat="1" x14ac:dyDescent="0.2">
      <c r="A585" s="112"/>
      <c r="B585" s="107" t="s">
        <v>698</v>
      </c>
      <c r="C585" s="110">
        <f t="shared" ref="C585" si="132">+C581+C584</f>
        <v>330000</v>
      </c>
    </row>
    <row r="586" spans="1:3" s="57" customFormat="1" x14ac:dyDescent="0.2">
      <c r="A586" s="113"/>
      <c r="B586" s="59"/>
      <c r="C586" s="105"/>
    </row>
    <row r="587" spans="1:3" s="57" customFormat="1" x14ac:dyDescent="0.2">
      <c r="A587" s="113"/>
      <c r="B587" s="59"/>
      <c r="C587" s="105"/>
    </row>
    <row r="588" spans="1:3" s="57" customFormat="1" x14ac:dyDescent="0.2">
      <c r="A588" s="70" t="s">
        <v>746</v>
      </c>
      <c r="B588" s="68"/>
      <c r="C588" s="105"/>
    </row>
    <row r="589" spans="1:3" s="57" customFormat="1" x14ac:dyDescent="0.2">
      <c r="A589" s="70" t="s">
        <v>377</v>
      </c>
      <c r="B589" s="68"/>
      <c r="C589" s="105"/>
    </row>
    <row r="590" spans="1:3" s="57" customFormat="1" x14ac:dyDescent="0.2">
      <c r="A590" s="70" t="s">
        <v>469</v>
      </c>
      <c r="B590" s="68"/>
      <c r="C590" s="105"/>
    </row>
    <row r="591" spans="1:3" s="57" customFormat="1" x14ac:dyDescent="0.2">
      <c r="A591" s="70" t="s">
        <v>293</v>
      </c>
      <c r="B591" s="68"/>
      <c r="C591" s="105"/>
    </row>
    <row r="592" spans="1:3" s="57" customFormat="1" x14ac:dyDescent="0.2">
      <c r="A592" s="113"/>
      <c r="B592" s="59"/>
      <c r="C592" s="105"/>
    </row>
    <row r="593" spans="1:3" s="57" customFormat="1" x14ac:dyDescent="0.2">
      <c r="A593" s="113"/>
      <c r="B593" s="59"/>
      <c r="C593" s="105"/>
    </row>
    <row r="594" spans="1:3" s="54" customFormat="1" ht="25.5" x14ac:dyDescent="0.2">
      <c r="A594" s="74">
        <v>720000</v>
      </c>
      <c r="B594" s="59" t="s">
        <v>12</v>
      </c>
      <c r="C594" s="105">
        <f>C595</f>
        <v>4000</v>
      </c>
    </row>
    <row r="595" spans="1:3" s="69" customFormat="1" ht="25.5" x14ac:dyDescent="0.2">
      <c r="A595" s="71">
        <v>729000</v>
      </c>
      <c r="B595" s="43" t="s">
        <v>22</v>
      </c>
      <c r="C595" s="109">
        <f t="shared" ref="C595" si="133">C596</f>
        <v>4000</v>
      </c>
    </row>
    <row r="596" spans="1:3" s="57" customFormat="1" x14ac:dyDescent="0.2">
      <c r="A596" s="70">
        <v>729100</v>
      </c>
      <c r="B596" s="41" t="s">
        <v>22</v>
      </c>
      <c r="C596" s="102">
        <v>4000</v>
      </c>
    </row>
    <row r="597" spans="1:3" s="54" customFormat="1" ht="25.5" x14ac:dyDescent="0.2">
      <c r="A597" s="123">
        <v>810000</v>
      </c>
      <c r="B597" s="59" t="s">
        <v>702</v>
      </c>
      <c r="C597" s="105">
        <f>C599</f>
        <v>24000</v>
      </c>
    </row>
    <row r="598" spans="1:3" s="69" customFormat="1" ht="25.5" x14ac:dyDescent="0.2">
      <c r="A598" s="71">
        <v>811000</v>
      </c>
      <c r="B598" s="68" t="s">
        <v>33</v>
      </c>
      <c r="C598" s="109">
        <f>C599</f>
        <v>24000</v>
      </c>
    </row>
    <row r="599" spans="1:3" s="57" customFormat="1" x14ac:dyDescent="0.2">
      <c r="A599" s="23">
        <v>811400</v>
      </c>
      <c r="B599" s="66" t="s">
        <v>747</v>
      </c>
      <c r="C599" s="102">
        <v>24000</v>
      </c>
    </row>
    <row r="600" spans="1:3" s="54" customFormat="1" ht="25.5" x14ac:dyDescent="0.2">
      <c r="A600" s="74">
        <v>930000</v>
      </c>
      <c r="B600" s="59" t="s">
        <v>699</v>
      </c>
      <c r="C600" s="105">
        <f>C601</f>
        <v>10000</v>
      </c>
    </row>
    <row r="601" spans="1:3" s="69" customFormat="1" ht="25.5" x14ac:dyDescent="0.2">
      <c r="A601" s="124">
        <v>931000</v>
      </c>
      <c r="B601" s="42" t="s">
        <v>614</v>
      </c>
      <c r="C601" s="109">
        <f>C602</f>
        <v>10000</v>
      </c>
    </row>
    <row r="602" spans="1:3" s="57" customFormat="1" x14ac:dyDescent="0.2">
      <c r="A602" s="70">
        <v>931200</v>
      </c>
      <c r="B602" s="41" t="s">
        <v>691</v>
      </c>
      <c r="C602" s="102">
        <v>10000</v>
      </c>
    </row>
    <row r="603" spans="1:3" s="121" customFormat="1" ht="51" x14ac:dyDescent="0.2">
      <c r="A603" s="123" t="s">
        <v>287</v>
      </c>
      <c r="B603" s="35" t="s">
        <v>717</v>
      </c>
      <c r="C603" s="105">
        <v>35000</v>
      </c>
    </row>
    <row r="604" spans="1:3" s="57" customFormat="1" x14ac:dyDescent="0.2">
      <c r="A604" s="112"/>
      <c r="B604" s="107" t="s">
        <v>698</v>
      </c>
      <c r="C604" s="110">
        <f>C594+C597+C600+C603</f>
        <v>73000</v>
      </c>
    </row>
    <row r="605" spans="1:3" s="57" customFormat="1" x14ac:dyDescent="0.2">
      <c r="A605" s="113"/>
      <c r="B605" s="59"/>
      <c r="C605" s="105"/>
    </row>
    <row r="606" spans="1:3" s="57" customFormat="1" x14ac:dyDescent="0.2">
      <c r="A606" s="113"/>
      <c r="B606" s="59"/>
      <c r="C606" s="105"/>
    </row>
    <row r="607" spans="1:3" s="57" customFormat="1" x14ac:dyDescent="0.2">
      <c r="A607" s="70" t="s">
        <v>722</v>
      </c>
      <c r="B607" s="68"/>
      <c r="C607" s="105"/>
    </row>
    <row r="608" spans="1:3" s="57" customFormat="1" x14ac:dyDescent="0.2">
      <c r="A608" s="70" t="s">
        <v>377</v>
      </c>
      <c r="B608" s="68"/>
      <c r="C608" s="105"/>
    </row>
    <row r="609" spans="1:3" s="57" customFormat="1" x14ac:dyDescent="0.2">
      <c r="A609" s="70" t="s">
        <v>471</v>
      </c>
      <c r="B609" s="68"/>
      <c r="C609" s="105"/>
    </row>
    <row r="610" spans="1:3" s="57" customFormat="1" x14ac:dyDescent="0.2">
      <c r="A610" s="70" t="s">
        <v>293</v>
      </c>
      <c r="B610" s="68"/>
      <c r="C610" s="105"/>
    </row>
    <row r="611" spans="1:3" s="57" customFormat="1" x14ac:dyDescent="0.2">
      <c r="A611" s="113"/>
      <c r="B611" s="59"/>
      <c r="C611" s="105"/>
    </row>
    <row r="612" spans="1:3" s="54" customFormat="1" ht="25.5" x14ac:dyDescent="0.2">
      <c r="A612" s="74">
        <v>930000</v>
      </c>
      <c r="B612" s="108" t="s">
        <v>699</v>
      </c>
      <c r="C612" s="105">
        <f t="shared" ref="C612:C613" si="134">C613</f>
        <v>4000</v>
      </c>
    </row>
    <row r="613" spans="1:3" s="69" customFormat="1" ht="25.5" x14ac:dyDescent="0.2">
      <c r="A613" s="124">
        <v>931000</v>
      </c>
      <c r="B613" s="42" t="s">
        <v>614</v>
      </c>
      <c r="C613" s="109">
        <f t="shared" si="134"/>
        <v>4000</v>
      </c>
    </row>
    <row r="614" spans="1:3" s="57" customFormat="1" x14ac:dyDescent="0.2">
      <c r="A614" s="38">
        <v>931200</v>
      </c>
      <c r="B614" s="41" t="s">
        <v>691</v>
      </c>
      <c r="C614" s="102">
        <v>4000</v>
      </c>
    </row>
    <row r="615" spans="1:3" s="121" customFormat="1" ht="25.5" x14ac:dyDescent="0.2">
      <c r="A615" s="118"/>
      <c r="B615" s="119" t="s">
        <v>698</v>
      </c>
      <c r="C615" s="120">
        <f>C612</f>
        <v>4000</v>
      </c>
    </row>
    <row r="616" spans="1:3" s="57" customFormat="1" x14ac:dyDescent="0.2">
      <c r="A616" s="113"/>
      <c r="B616" s="59"/>
      <c r="C616" s="105"/>
    </row>
    <row r="617" spans="1:3" s="57" customFormat="1" x14ac:dyDescent="0.2">
      <c r="A617" s="74"/>
      <c r="B617" s="59"/>
      <c r="C617" s="102"/>
    </row>
    <row r="618" spans="1:3" s="57" customFormat="1" x14ac:dyDescent="0.2">
      <c r="A618" s="70" t="s">
        <v>472</v>
      </c>
      <c r="B618" s="68"/>
      <c r="C618" s="102"/>
    </row>
    <row r="619" spans="1:3" s="57" customFormat="1" x14ac:dyDescent="0.2">
      <c r="A619" s="70" t="s">
        <v>377</v>
      </c>
      <c r="B619" s="68"/>
      <c r="C619" s="102"/>
    </row>
    <row r="620" spans="1:3" s="57" customFormat="1" x14ac:dyDescent="0.2">
      <c r="A620" s="70" t="s">
        <v>473</v>
      </c>
      <c r="B620" s="68"/>
      <c r="C620" s="102"/>
    </row>
    <row r="621" spans="1:3" s="57" customFormat="1" x14ac:dyDescent="0.2">
      <c r="A621" s="70" t="s">
        <v>293</v>
      </c>
      <c r="B621" s="68"/>
      <c r="C621" s="102"/>
    </row>
    <row r="622" spans="1:3" s="57" customFormat="1" x14ac:dyDescent="0.2">
      <c r="A622" s="70"/>
      <c r="B622" s="61"/>
      <c r="C622" s="105"/>
    </row>
    <row r="623" spans="1:3" s="54" customFormat="1" ht="25.5" x14ac:dyDescent="0.2">
      <c r="A623" s="74">
        <v>930000</v>
      </c>
      <c r="B623" s="108" t="s">
        <v>699</v>
      </c>
      <c r="C623" s="105">
        <f t="shared" ref="C623" si="135">+C624</f>
        <v>3000000</v>
      </c>
    </row>
    <row r="624" spans="1:3" s="57" customFormat="1" x14ac:dyDescent="0.2">
      <c r="A624" s="124">
        <v>931000</v>
      </c>
      <c r="B624" s="42" t="s">
        <v>614</v>
      </c>
      <c r="C624" s="109">
        <f t="shared" ref="C624" si="136">SUM(C625:C625)</f>
        <v>3000000</v>
      </c>
    </row>
    <row r="625" spans="1:3" s="57" customFormat="1" x14ac:dyDescent="0.2">
      <c r="A625" s="38">
        <v>931200</v>
      </c>
      <c r="B625" s="41" t="s">
        <v>691</v>
      </c>
      <c r="C625" s="102">
        <v>3000000</v>
      </c>
    </row>
    <row r="626" spans="1:3" s="54" customFormat="1" ht="51" x14ac:dyDescent="0.2">
      <c r="A626" s="123" t="s">
        <v>287</v>
      </c>
      <c r="B626" s="35" t="s">
        <v>717</v>
      </c>
      <c r="C626" s="105">
        <v>5500000</v>
      </c>
    </row>
    <row r="627" spans="1:3" s="57" customFormat="1" x14ac:dyDescent="0.2">
      <c r="A627" s="112"/>
      <c r="B627" s="107" t="s">
        <v>698</v>
      </c>
      <c r="C627" s="110">
        <f t="shared" ref="C627" si="137">+C623+C626</f>
        <v>8500000</v>
      </c>
    </row>
    <row r="628" spans="1:3" s="57" customFormat="1" x14ac:dyDescent="0.2">
      <c r="A628" s="74"/>
      <c r="B628" s="66"/>
      <c r="C628" s="102"/>
    </row>
    <row r="629" spans="1:3" s="57" customFormat="1" x14ac:dyDescent="0.2">
      <c r="A629" s="74"/>
      <c r="B629" s="59"/>
      <c r="C629" s="105"/>
    </row>
    <row r="630" spans="1:3" s="57" customFormat="1" x14ac:dyDescent="0.2">
      <c r="A630" s="70" t="s">
        <v>474</v>
      </c>
      <c r="B630" s="68"/>
      <c r="C630" s="102"/>
    </row>
    <row r="631" spans="1:3" s="57" customFormat="1" x14ac:dyDescent="0.2">
      <c r="A631" s="70" t="s">
        <v>377</v>
      </c>
      <c r="B631" s="68"/>
      <c r="C631" s="102"/>
    </row>
    <row r="632" spans="1:3" s="57" customFormat="1" x14ac:dyDescent="0.2">
      <c r="A632" s="70" t="s">
        <v>475</v>
      </c>
      <c r="B632" s="68"/>
      <c r="C632" s="102"/>
    </row>
    <row r="633" spans="1:3" s="57" customFormat="1" x14ac:dyDescent="0.2">
      <c r="A633" s="70" t="s">
        <v>293</v>
      </c>
      <c r="B633" s="68"/>
      <c r="C633" s="102"/>
    </row>
    <row r="634" spans="1:3" s="57" customFormat="1" x14ac:dyDescent="0.2">
      <c r="A634" s="70"/>
      <c r="B634" s="61"/>
      <c r="C634" s="105"/>
    </row>
    <row r="635" spans="1:3" s="54" customFormat="1" ht="25.5" x14ac:dyDescent="0.2">
      <c r="A635" s="74">
        <v>930000</v>
      </c>
      <c r="B635" s="108" t="s">
        <v>699</v>
      </c>
      <c r="C635" s="105">
        <f t="shared" ref="C635" si="138">+C636</f>
        <v>1200000</v>
      </c>
    </row>
    <row r="636" spans="1:3" s="57" customFormat="1" x14ac:dyDescent="0.2">
      <c r="A636" s="124">
        <v>931000</v>
      </c>
      <c r="B636" s="42" t="s">
        <v>614</v>
      </c>
      <c r="C636" s="109">
        <f t="shared" ref="C636" si="139">SUM(C637:C637)</f>
        <v>1200000</v>
      </c>
    </row>
    <row r="637" spans="1:3" s="57" customFormat="1" x14ac:dyDescent="0.2">
      <c r="A637" s="38">
        <v>931200</v>
      </c>
      <c r="B637" s="41" t="s">
        <v>691</v>
      </c>
      <c r="C637" s="102">
        <v>1200000</v>
      </c>
    </row>
    <row r="638" spans="1:3" s="54" customFormat="1" ht="51" x14ac:dyDescent="0.2">
      <c r="A638" s="123" t="s">
        <v>287</v>
      </c>
      <c r="B638" s="35" t="s">
        <v>717</v>
      </c>
      <c r="C638" s="105">
        <v>600000</v>
      </c>
    </row>
    <row r="639" spans="1:3" s="57" customFormat="1" x14ac:dyDescent="0.2">
      <c r="A639" s="112"/>
      <c r="B639" s="107" t="s">
        <v>698</v>
      </c>
      <c r="C639" s="110">
        <f t="shared" ref="C639" si="140">+C635+C638</f>
        <v>1800000</v>
      </c>
    </row>
    <row r="640" spans="1:3" s="57" customFormat="1" x14ac:dyDescent="0.2">
      <c r="A640" s="74"/>
      <c r="B640" s="66"/>
      <c r="C640" s="102"/>
    </row>
    <row r="641" spans="1:3" s="57" customFormat="1" x14ac:dyDescent="0.2">
      <c r="A641" s="74"/>
      <c r="B641" s="59"/>
      <c r="C641" s="105"/>
    </row>
    <row r="642" spans="1:3" s="57" customFormat="1" x14ac:dyDescent="0.2">
      <c r="A642" s="70" t="s">
        <v>476</v>
      </c>
      <c r="B642" s="68"/>
      <c r="C642" s="102"/>
    </row>
    <row r="643" spans="1:3" s="57" customFormat="1" x14ac:dyDescent="0.2">
      <c r="A643" s="70" t="s">
        <v>377</v>
      </c>
      <c r="B643" s="68"/>
      <c r="C643" s="102"/>
    </row>
    <row r="644" spans="1:3" s="57" customFormat="1" x14ac:dyDescent="0.2">
      <c r="A644" s="70" t="s">
        <v>477</v>
      </c>
      <c r="B644" s="68"/>
      <c r="C644" s="102"/>
    </row>
    <row r="645" spans="1:3" s="57" customFormat="1" x14ac:dyDescent="0.2">
      <c r="A645" s="70" t="s">
        <v>293</v>
      </c>
      <c r="B645" s="68"/>
      <c r="C645" s="102"/>
    </row>
    <row r="646" spans="1:3" s="57" customFormat="1" x14ac:dyDescent="0.2">
      <c r="A646" s="70"/>
      <c r="B646" s="61"/>
      <c r="C646" s="105"/>
    </row>
    <row r="647" spans="1:3" s="54" customFormat="1" ht="25.5" x14ac:dyDescent="0.2">
      <c r="A647" s="74">
        <v>930000</v>
      </c>
      <c r="B647" s="108" t="s">
        <v>699</v>
      </c>
      <c r="C647" s="105">
        <f t="shared" ref="C647" si="141">+C648</f>
        <v>33475800</v>
      </c>
    </row>
    <row r="648" spans="1:3" s="57" customFormat="1" x14ac:dyDescent="0.2">
      <c r="A648" s="124">
        <v>931000</v>
      </c>
      <c r="B648" s="42" t="s">
        <v>614</v>
      </c>
      <c r="C648" s="109">
        <f>SUM(C649:C649)</f>
        <v>33475800</v>
      </c>
    </row>
    <row r="649" spans="1:3" s="57" customFormat="1" x14ac:dyDescent="0.2">
      <c r="A649" s="38">
        <v>931200</v>
      </c>
      <c r="B649" s="41" t="s">
        <v>691</v>
      </c>
      <c r="C649" s="102">
        <v>33475800</v>
      </c>
    </row>
    <row r="650" spans="1:3" s="54" customFormat="1" ht="51" x14ac:dyDescent="0.2">
      <c r="A650" s="123" t="s">
        <v>287</v>
      </c>
      <c r="B650" s="35" t="s">
        <v>717</v>
      </c>
      <c r="C650" s="105">
        <v>7100000</v>
      </c>
    </row>
    <row r="651" spans="1:3" s="57" customFormat="1" x14ac:dyDescent="0.2">
      <c r="A651" s="112"/>
      <c r="B651" s="107" t="s">
        <v>698</v>
      </c>
      <c r="C651" s="110">
        <f t="shared" ref="C651" si="142">+C647+C650</f>
        <v>40575800</v>
      </c>
    </row>
    <row r="652" spans="1:3" s="57" customFormat="1" x14ac:dyDescent="0.2">
      <c r="A652" s="113"/>
      <c r="B652" s="59"/>
      <c r="C652" s="105"/>
    </row>
    <row r="653" spans="1:3" s="57" customFormat="1" x14ac:dyDescent="0.2">
      <c r="A653" s="113"/>
      <c r="B653" s="59"/>
      <c r="C653" s="105"/>
    </row>
    <row r="654" spans="1:3" s="57" customFormat="1" x14ac:dyDescent="0.2">
      <c r="A654" s="70" t="s">
        <v>478</v>
      </c>
      <c r="B654" s="68"/>
      <c r="C654" s="102"/>
    </row>
    <row r="655" spans="1:3" s="57" customFormat="1" x14ac:dyDescent="0.2">
      <c r="A655" s="70" t="s">
        <v>377</v>
      </c>
      <c r="B655" s="68"/>
      <c r="C655" s="102"/>
    </row>
    <row r="656" spans="1:3" s="57" customFormat="1" x14ac:dyDescent="0.2">
      <c r="A656" s="70" t="s">
        <v>479</v>
      </c>
      <c r="B656" s="68"/>
      <c r="C656" s="102"/>
    </row>
    <row r="657" spans="1:3" s="57" customFormat="1" x14ac:dyDescent="0.2">
      <c r="A657" s="70" t="s">
        <v>293</v>
      </c>
      <c r="B657" s="68"/>
      <c r="C657" s="102"/>
    </row>
    <row r="658" spans="1:3" s="57" customFormat="1" x14ac:dyDescent="0.2">
      <c r="A658" s="70"/>
      <c r="B658" s="61"/>
      <c r="C658" s="105"/>
    </row>
    <row r="659" spans="1:3" s="54" customFormat="1" ht="25.5" x14ac:dyDescent="0.2">
      <c r="A659" s="74">
        <v>930000</v>
      </c>
      <c r="B659" s="108" t="s">
        <v>699</v>
      </c>
      <c r="C659" s="105">
        <f t="shared" ref="C659" si="143">+C660</f>
        <v>1500000</v>
      </c>
    </row>
    <row r="660" spans="1:3" s="57" customFormat="1" x14ac:dyDescent="0.2">
      <c r="A660" s="124">
        <v>931000</v>
      </c>
      <c r="B660" s="42" t="s">
        <v>614</v>
      </c>
      <c r="C660" s="109">
        <f t="shared" ref="C660" si="144">SUM(C661:C661)</f>
        <v>1500000</v>
      </c>
    </row>
    <row r="661" spans="1:3" s="57" customFormat="1" x14ac:dyDescent="0.2">
      <c r="A661" s="38">
        <v>931200</v>
      </c>
      <c r="B661" s="41" t="s">
        <v>691</v>
      </c>
      <c r="C661" s="102">
        <v>1500000</v>
      </c>
    </row>
    <row r="662" spans="1:3" s="57" customFormat="1" ht="51" x14ac:dyDescent="0.2">
      <c r="A662" s="123" t="s">
        <v>287</v>
      </c>
      <c r="B662" s="35" t="s">
        <v>717</v>
      </c>
      <c r="C662" s="105">
        <v>500000</v>
      </c>
    </row>
    <row r="663" spans="1:3" s="57" customFormat="1" x14ac:dyDescent="0.2">
      <c r="A663" s="112"/>
      <c r="B663" s="107" t="s">
        <v>698</v>
      </c>
      <c r="C663" s="110">
        <f t="shared" ref="C663" si="145">+C659+C662</f>
        <v>2000000</v>
      </c>
    </row>
    <row r="664" spans="1:3" s="57" customFormat="1" x14ac:dyDescent="0.2">
      <c r="A664" s="74"/>
      <c r="B664" s="66"/>
      <c r="C664" s="102"/>
    </row>
    <row r="665" spans="1:3" s="57" customFormat="1" x14ac:dyDescent="0.2">
      <c r="A665" s="74"/>
      <c r="B665" s="59"/>
      <c r="C665" s="105"/>
    </row>
    <row r="666" spans="1:3" s="57" customFormat="1" x14ac:dyDescent="0.2">
      <c r="A666" s="70" t="s">
        <v>480</v>
      </c>
      <c r="B666" s="68"/>
      <c r="C666" s="102"/>
    </row>
    <row r="667" spans="1:3" s="57" customFormat="1" x14ac:dyDescent="0.2">
      <c r="A667" s="70" t="s">
        <v>377</v>
      </c>
      <c r="B667" s="68"/>
      <c r="C667" s="102"/>
    </row>
    <row r="668" spans="1:3" s="57" customFormat="1" x14ac:dyDescent="0.2">
      <c r="A668" s="70" t="s">
        <v>481</v>
      </c>
      <c r="B668" s="68"/>
      <c r="C668" s="102"/>
    </row>
    <row r="669" spans="1:3" s="57" customFormat="1" x14ac:dyDescent="0.2">
      <c r="A669" s="70" t="s">
        <v>293</v>
      </c>
      <c r="B669" s="68"/>
      <c r="C669" s="102"/>
    </row>
    <row r="670" spans="1:3" s="57" customFormat="1" x14ac:dyDescent="0.2">
      <c r="A670" s="70"/>
      <c r="B670" s="61"/>
      <c r="C670" s="105"/>
    </row>
    <row r="671" spans="1:3" s="54" customFormat="1" ht="25.5" x14ac:dyDescent="0.2">
      <c r="A671" s="74">
        <v>930000</v>
      </c>
      <c r="B671" s="108" t="s">
        <v>699</v>
      </c>
      <c r="C671" s="105">
        <f t="shared" ref="C671" si="146">+C672</f>
        <v>200000</v>
      </c>
    </row>
    <row r="672" spans="1:3" s="57" customFormat="1" x14ac:dyDescent="0.2">
      <c r="A672" s="124">
        <v>931000</v>
      </c>
      <c r="B672" s="42" t="s">
        <v>614</v>
      </c>
      <c r="C672" s="109">
        <f t="shared" ref="C672" si="147">SUM(C673:C673)</f>
        <v>200000</v>
      </c>
    </row>
    <row r="673" spans="1:3" s="57" customFormat="1" x14ac:dyDescent="0.2">
      <c r="A673" s="38">
        <v>931200</v>
      </c>
      <c r="B673" s="41" t="s">
        <v>691</v>
      </c>
      <c r="C673" s="102">
        <v>200000</v>
      </c>
    </row>
    <row r="674" spans="1:3" s="54" customFormat="1" ht="51" x14ac:dyDescent="0.2">
      <c r="A674" s="123" t="s">
        <v>287</v>
      </c>
      <c r="B674" s="35" t="s">
        <v>717</v>
      </c>
      <c r="C674" s="105">
        <v>800000</v>
      </c>
    </row>
    <row r="675" spans="1:3" s="57" customFormat="1" x14ac:dyDescent="0.2">
      <c r="A675" s="112"/>
      <c r="B675" s="107" t="s">
        <v>698</v>
      </c>
      <c r="C675" s="110">
        <f t="shared" ref="C675" si="148">+C671+C674</f>
        <v>1000000</v>
      </c>
    </row>
    <row r="676" spans="1:3" s="57" customFormat="1" x14ac:dyDescent="0.2">
      <c r="A676" s="74"/>
      <c r="B676" s="66"/>
      <c r="C676" s="102"/>
    </row>
    <row r="677" spans="1:3" s="57" customFormat="1" x14ac:dyDescent="0.2">
      <c r="A677" s="74"/>
      <c r="B677" s="66"/>
      <c r="C677" s="102"/>
    </row>
    <row r="678" spans="1:3" s="57" customFormat="1" x14ac:dyDescent="0.2">
      <c r="A678" s="70" t="s">
        <v>482</v>
      </c>
      <c r="B678" s="66"/>
      <c r="C678" s="102"/>
    </row>
    <row r="679" spans="1:3" s="57" customFormat="1" x14ac:dyDescent="0.2">
      <c r="A679" s="70" t="s">
        <v>377</v>
      </c>
      <c r="B679" s="66"/>
      <c r="C679" s="102"/>
    </row>
    <row r="680" spans="1:3" s="57" customFormat="1" x14ac:dyDescent="0.2">
      <c r="A680" s="70" t="s">
        <v>483</v>
      </c>
      <c r="B680" s="66"/>
      <c r="C680" s="102"/>
    </row>
    <row r="681" spans="1:3" s="57" customFormat="1" x14ac:dyDescent="0.2">
      <c r="A681" s="70" t="s">
        <v>293</v>
      </c>
      <c r="B681" s="66"/>
      <c r="C681" s="102"/>
    </row>
    <row r="682" spans="1:3" s="57" customFormat="1" x14ac:dyDescent="0.2">
      <c r="A682" s="74"/>
      <c r="B682" s="66"/>
      <c r="C682" s="102"/>
    </row>
    <row r="683" spans="1:3" s="54" customFormat="1" ht="25.5" x14ac:dyDescent="0.2">
      <c r="A683" s="74">
        <v>930000</v>
      </c>
      <c r="B683" s="108" t="s">
        <v>699</v>
      </c>
      <c r="C683" s="105">
        <f t="shared" ref="C683" si="149">+C684</f>
        <v>700000</v>
      </c>
    </row>
    <row r="684" spans="1:3" s="57" customFormat="1" x14ac:dyDescent="0.2">
      <c r="A684" s="124">
        <v>931000</v>
      </c>
      <c r="B684" s="42" t="s">
        <v>614</v>
      </c>
      <c r="C684" s="109">
        <f t="shared" ref="C684" si="150">SUM(C685:C685)</f>
        <v>700000</v>
      </c>
    </row>
    <row r="685" spans="1:3" s="57" customFormat="1" x14ac:dyDescent="0.2">
      <c r="A685" s="38">
        <v>931200</v>
      </c>
      <c r="B685" s="41" t="s">
        <v>691</v>
      </c>
      <c r="C685" s="102">
        <v>700000</v>
      </c>
    </row>
    <row r="686" spans="1:3" s="57" customFormat="1" ht="51" x14ac:dyDescent="0.2">
      <c r="A686" s="123" t="s">
        <v>287</v>
      </c>
      <c r="B686" s="35" t="s">
        <v>717</v>
      </c>
      <c r="C686" s="105">
        <v>700000</v>
      </c>
    </row>
    <row r="687" spans="1:3" s="57" customFormat="1" x14ac:dyDescent="0.2">
      <c r="A687" s="112"/>
      <c r="B687" s="107" t="s">
        <v>698</v>
      </c>
      <c r="C687" s="110">
        <f t="shared" ref="C687" si="151">+C683+C686</f>
        <v>1400000</v>
      </c>
    </row>
    <row r="688" spans="1:3" s="57" customFormat="1" x14ac:dyDescent="0.2">
      <c r="A688" s="74"/>
      <c r="B688" s="66"/>
      <c r="C688" s="102"/>
    </row>
    <row r="689" spans="1:3" s="57" customFormat="1" x14ac:dyDescent="0.2">
      <c r="A689" s="74"/>
      <c r="B689" s="66"/>
      <c r="C689" s="102"/>
    </row>
    <row r="690" spans="1:3" s="57" customFormat="1" x14ac:dyDescent="0.2">
      <c r="A690" s="70" t="s">
        <v>486</v>
      </c>
      <c r="B690" s="66"/>
      <c r="C690" s="102"/>
    </row>
    <row r="691" spans="1:3" s="57" customFormat="1" x14ac:dyDescent="0.2">
      <c r="A691" s="70" t="s">
        <v>377</v>
      </c>
      <c r="B691" s="66"/>
      <c r="C691" s="102"/>
    </row>
    <row r="692" spans="1:3" s="57" customFormat="1" x14ac:dyDescent="0.2">
      <c r="A692" s="70" t="s">
        <v>487</v>
      </c>
      <c r="B692" s="66"/>
      <c r="C692" s="102"/>
    </row>
    <row r="693" spans="1:3" s="57" customFormat="1" x14ac:dyDescent="0.2">
      <c r="A693" s="70" t="s">
        <v>293</v>
      </c>
      <c r="B693" s="66"/>
      <c r="C693" s="102"/>
    </row>
    <row r="694" spans="1:3" s="57" customFormat="1" x14ac:dyDescent="0.2">
      <c r="A694" s="74"/>
      <c r="B694" s="66"/>
      <c r="C694" s="102"/>
    </row>
    <row r="695" spans="1:3" s="54" customFormat="1" ht="25.5" x14ac:dyDescent="0.2">
      <c r="A695" s="74">
        <v>930000</v>
      </c>
      <c r="B695" s="108" t="s">
        <v>699</v>
      </c>
      <c r="C695" s="105">
        <f t="shared" ref="C695" si="152">+C696</f>
        <v>10000</v>
      </c>
    </row>
    <row r="696" spans="1:3" s="57" customFormat="1" x14ac:dyDescent="0.2">
      <c r="A696" s="124">
        <v>931000</v>
      </c>
      <c r="B696" s="42" t="s">
        <v>614</v>
      </c>
      <c r="C696" s="109">
        <f t="shared" ref="C696" si="153">SUM(C697:C697)</f>
        <v>10000</v>
      </c>
    </row>
    <row r="697" spans="1:3" s="57" customFormat="1" x14ac:dyDescent="0.2">
      <c r="A697" s="38">
        <v>931200</v>
      </c>
      <c r="B697" s="41" t="s">
        <v>691</v>
      </c>
      <c r="C697" s="102">
        <v>10000</v>
      </c>
    </row>
    <row r="698" spans="1:3" s="57" customFormat="1" x14ac:dyDescent="0.2">
      <c r="A698" s="112"/>
      <c r="B698" s="107" t="s">
        <v>698</v>
      </c>
      <c r="C698" s="110">
        <f>+C695</f>
        <v>10000</v>
      </c>
    </row>
    <row r="699" spans="1:3" s="57" customFormat="1" x14ac:dyDescent="0.2">
      <c r="A699" s="113"/>
      <c r="B699" s="59"/>
      <c r="C699" s="105"/>
    </row>
    <row r="700" spans="1:3" s="57" customFormat="1" x14ac:dyDescent="0.2">
      <c r="A700" s="113"/>
      <c r="B700" s="59"/>
      <c r="C700" s="105"/>
    </row>
    <row r="701" spans="1:3" s="57" customFormat="1" x14ac:dyDescent="0.2">
      <c r="A701" s="70" t="s">
        <v>652</v>
      </c>
      <c r="B701" s="66"/>
      <c r="C701" s="105"/>
    </row>
    <row r="702" spans="1:3" s="57" customFormat="1" x14ac:dyDescent="0.2">
      <c r="A702" s="70" t="s">
        <v>377</v>
      </c>
      <c r="B702" s="66"/>
      <c r="C702" s="105"/>
    </row>
    <row r="703" spans="1:3" s="57" customFormat="1" x14ac:dyDescent="0.2">
      <c r="A703" s="70" t="s">
        <v>653</v>
      </c>
      <c r="B703" s="66"/>
      <c r="C703" s="105"/>
    </row>
    <row r="704" spans="1:3" s="57" customFormat="1" x14ac:dyDescent="0.2">
      <c r="A704" s="70" t="s">
        <v>293</v>
      </c>
      <c r="B704" s="66"/>
      <c r="C704" s="105"/>
    </row>
    <row r="705" spans="1:3" s="57" customFormat="1" x14ac:dyDescent="0.2">
      <c r="A705" s="74"/>
      <c r="B705" s="66"/>
      <c r="C705" s="105"/>
    </row>
    <row r="706" spans="1:3" s="54" customFormat="1" ht="25.5" x14ac:dyDescent="0.2">
      <c r="A706" s="74">
        <v>930000</v>
      </c>
      <c r="B706" s="108" t="s">
        <v>699</v>
      </c>
      <c r="C706" s="105">
        <f t="shared" ref="C706" si="154">+C707</f>
        <v>800000</v>
      </c>
    </row>
    <row r="707" spans="1:3" s="69" customFormat="1" ht="25.5" x14ac:dyDescent="0.2">
      <c r="A707" s="124">
        <v>931000</v>
      </c>
      <c r="B707" s="42" t="s">
        <v>614</v>
      </c>
      <c r="C707" s="109">
        <f t="shared" ref="C707" si="155">SUM(C708:C708)</f>
        <v>800000</v>
      </c>
    </row>
    <row r="708" spans="1:3" s="57" customFormat="1" x14ac:dyDescent="0.2">
      <c r="A708" s="38">
        <v>931200</v>
      </c>
      <c r="B708" s="41" t="s">
        <v>691</v>
      </c>
      <c r="C708" s="102">
        <v>800000</v>
      </c>
    </row>
    <row r="709" spans="1:3" s="54" customFormat="1" ht="51" x14ac:dyDescent="0.2">
      <c r="A709" s="123" t="s">
        <v>287</v>
      </c>
      <c r="B709" s="35" t="s">
        <v>717</v>
      </c>
      <c r="C709" s="105">
        <v>400000</v>
      </c>
    </row>
    <row r="710" spans="1:3" s="121" customFormat="1" ht="25.5" x14ac:dyDescent="0.2">
      <c r="A710" s="118"/>
      <c r="B710" s="107" t="s">
        <v>698</v>
      </c>
      <c r="C710" s="120">
        <f t="shared" ref="C710" si="156">+C706+C709</f>
        <v>1200000</v>
      </c>
    </row>
    <row r="711" spans="1:3" s="57" customFormat="1" x14ac:dyDescent="0.2">
      <c r="A711" s="113"/>
      <c r="B711" s="59"/>
      <c r="C711" s="105"/>
    </row>
    <row r="712" spans="1:3" s="57" customFormat="1" x14ac:dyDescent="0.2">
      <c r="A712" s="113"/>
      <c r="B712" s="59"/>
      <c r="C712" s="105"/>
    </row>
    <row r="713" spans="1:3" s="57" customFormat="1" x14ac:dyDescent="0.2">
      <c r="A713" s="70" t="s">
        <v>357</v>
      </c>
      <c r="B713" s="68"/>
      <c r="C713" s="105"/>
    </row>
    <row r="714" spans="1:3" s="57" customFormat="1" x14ac:dyDescent="0.2">
      <c r="A714" s="70" t="s">
        <v>490</v>
      </c>
      <c r="B714" s="68"/>
      <c r="C714" s="105"/>
    </row>
    <row r="715" spans="1:3" s="57" customFormat="1" x14ac:dyDescent="0.2">
      <c r="A715" s="70" t="s">
        <v>406</v>
      </c>
      <c r="B715" s="68"/>
      <c r="C715" s="105"/>
    </row>
    <row r="716" spans="1:3" s="57" customFormat="1" x14ac:dyDescent="0.2">
      <c r="A716" s="70" t="s">
        <v>359</v>
      </c>
      <c r="B716" s="68"/>
      <c r="C716" s="105"/>
    </row>
    <row r="717" spans="1:3" s="57" customFormat="1" x14ac:dyDescent="0.2">
      <c r="A717" s="70"/>
      <c r="B717" s="61"/>
      <c r="C717" s="105"/>
    </row>
    <row r="718" spans="1:3" s="54" customFormat="1" ht="25.5" x14ac:dyDescent="0.2">
      <c r="A718" s="123">
        <v>720000</v>
      </c>
      <c r="B718" s="35" t="s">
        <v>12</v>
      </c>
      <c r="C718" s="105">
        <f>+C719+C721+C723</f>
        <v>10306500</v>
      </c>
    </row>
    <row r="719" spans="1:3" s="69" customFormat="1" ht="25.5" x14ac:dyDescent="0.2">
      <c r="A719" s="71">
        <v>722000</v>
      </c>
      <c r="B719" s="63" t="s">
        <v>700</v>
      </c>
      <c r="C719" s="109">
        <f t="shared" ref="C719" si="157">SUM(C720:C720)</f>
        <v>10274100</v>
      </c>
    </row>
    <row r="720" spans="1:3" s="57" customFormat="1" x14ac:dyDescent="0.2">
      <c r="A720" s="70">
        <v>722500</v>
      </c>
      <c r="B720" s="41" t="s">
        <v>19</v>
      </c>
      <c r="C720" s="102">
        <f>90000+1400000+130000+5939000+100000+100500+500+1104000+10000+50000+445000+124100+12500+205500+274500+66500+102000+100000+20000</f>
        <v>10274100</v>
      </c>
    </row>
    <row r="721" spans="1:3" s="69" customFormat="1" ht="51" x14ac:dyDescent="0.2">
      <c r="A721" s="71">
        <v>728000</v>
      </c>
      <c r="B721" s="63" t="s">
        <v>540</v>
      </c>
      <c r="C721" s="109">
        <f>C722</f>
        <v>20400</v>
      </c>
    </row>
    <row r="722" spans="1:3" s="57" customFormat="1" ht="52.5" x14ac:dyDescent="0.2">
      <c r="A722" s="70">
        <v>728200</v>
      </c>
      <c r="B722" s="41" t="s">
        <v>692</v>
      </c>
      <c r="C722" s="102">
        <f>17400+3000</f>
        <v>20400</v>
      </c>
    </row>
    <row r="723" spans="1:3" s="69" customFormat="1" ht="25.5" x14ac:dyDescent="0.2">
      <c r="A723" s="71">
        <v>729000</v>
      </c>
      <c r="B723" s="43" t="s">
        <v>22</v>
      </c>
      <c r="C723" s="109">
        <f>C724</f>
        <v>12000</v>
      </c>
    </row>
    <row r="724" spans="1:3" s="57" customFormat="1" x14ac:dyDescent="0.2">
      <c r="A724" s="23">
        <v>729100</v>
      </c>
      <c r="B724" s="41" t="s">
        <v>22</v>
      </c>
      <c r="C724" s="102">
        <v>12000</v>
      </c>
    </row>
    <row r="725" spans="1:3" s="54" customFormat="1" ht="51" x14ac:dyDescent="0.2">
      <c r="A725" s="123">
        <v>780000</v>
      </c>
      <c r="B725" s="35" t="s">
        <v>567</v>
      </c>
      <c r="C725" s="105">
        <f t="shared" ref="C725:C726" si="158">C726</f>
        <v>2050000</v>
      </c>
    </row>
    <row r="726" spans="1:3" s="69" customFormat="1" ht="25.5" x14ac:dyDescent="0.2">
      <c r="A726" s="71">
        <v>788000</v>
      </c>
      <c r="B726" s="63" t="s">
        <v>31</v>
      </c>
      <c r="C726" s="109">
        <f t="shared" si="158"/>
        <v>2050000</v>
      </c>
    </row>
    <row r="727" spans="1:3" s="57" customFormat="1" x14ac:dyDescent="0.2">
      <c r="A727" s="70">
        <v>788100</v>
      </c>
      <c r="B727" s="41" t="s">
        <v>31</v>
      </c>
      <c r="C727" s="102">
        <v>2050000</v>
      </c>
    </row>
    <row r="728" spans="1:3" s="54" customFormat="1" ht="25.5" x14ac:dyDescent="0.2">
      <c r="A728" s="123">
        <v>810000</v>
      </c>
      <c r="B728" s="59" t="s">
        <v>702</v>
      </c>
      <c r="C728" s="105">
        <f>C729</f>
        <v>150000</v>
      </c>
    </row>
    <row r="729" spans="1:3" s="69" customFormat="1" ht="51" x14ac:dyDescent="0.2">
      <c r="A729" s="71">
        <v>816000</v>
      </c>
      <c r="B729" s="68" t="s">
        <v>673</v>
      </c>
      <c r="C729" s="109">
        <f t="shared" ref="C729" si="159">C730</f>
        <v>150000</v>
      </c>
    </row>
    <row r="730" spans="1:3" s="57" customFormat="1" ht="52.5" x14ac:dyDescent="0.2">
      <c r="A730" s="23">
        <v>816100</v>
      </c>
      <c r="B730" s="66" t="s">
        <v>673</v>
      </c>
      <c r="C730" s="102">
        <v>150000</v>
      </c>
    </row>
    <row r="731" spans="1:3" s="54" customFormat="1" ht="25.5" x14ac:dyDescent="0.2">
      <c r="A731" s="74">
        <v>930000</v>
      </c>
      <c r="B731" s="108" t="s">
        <v>699</v>
      </c>
      <c r="C731" s="105">
        <f t="shared" ref="C731" si="160">C732+C736</f>
        <v>411800</v>
      </c>
    </row>
    <row r="732" spans="1:3" s="69" customFormat="1" ht="25.5" x14ac:dyDescent="0.2">
      <c r="A732" s="124">
        <v>931000</v>
      </c>
      <c r="B732" s="42" t="s">
        <v>614</v>
      </c>
      <c r="C732" s="109">
        <f t="shared" ref="C732" si="161">C733+C734+C735</f>
        <v>259000</v>
      </c>
    </row>
    <row r="733" spans="1:3" s="57" customFormat="1" x14ac:dyDescent="0.2">
      <c r="A733" s="38">
        <v>931100</v>
      </c>
      <c r="B733" s="66" t="s">
        <v>590</v>
      </c>
      <c r="C733" s="102">
        <v>196000</v>
      </c>
    </row>
    <row r="734" spans="1:3" s="57" customFormat="1" x14ac:dyDescent="0.2">
      <c r="A734" s="38">
        <v>931300</v>
      </c>
      <c r="B734" s="130" t="s">
        <v>694</v>
      </c>
      <c r="C734" s="102">
        <v>10000</v>
      </c>
    </row>
    <row r="735" spans="1:3" s="57" customFormat="1" x14ac:dyDescent="0.2">
      <c r="A735" s="38">
        <v>931900</v>
      </c>
      <c r="B735" s="41" t="s">
        <v>614</v>
      </c>
      <c r="C735" s="102">
        <v>53000</v>
      </c>
    </row>
    <row r="736" spans="1:3" s="69" customFormat="1" ht="25.5" x14ac:dyDescent="0.2">
      <c r="A736" s="124">
        <v>938000</v>
      </c>
      <c r="B736" s="42" t="s">
        <v>41</v>
      </c>
      <c r="C736" s="109">
        <f t="shared" ref="C736" si="162">C737+C738</f>
        <v>152800</v>
      </c>
    </row>
    <row r="737" spans="1:3" s="57" customFormat="1" x14ac:dyDescent="0.2">
      <c r="A737" s="131">
        <v>938100</v>
      </c>
      <c r="B737" s="130" t="s">
        <v>42</v>
      </c>
      <c r="C737" s="102">
        <v>100000</v>
      </c>
    </row>
    <row r="738" spans="1:3" s="57" customFormat="1" ht="52.5" x14ac:dyDescent="0.2">
      <c r="A738" s="131">
        <v>938200</v>
      </c>
      <c r="B738" s="132" t="s">
        <v>613</v>
      </c>
      <c r="C738" s="102">
        <v>52800</v>
      </c>
    </row>
    <row r="739" spans="1:3" s="57" customFormat="1" ht="51" x14ac:dyDescent="0.2">
      <c r="A739" s="123" t="s">
        <v>287</v>
      </c>
      <c r="B739" s="35" t="s">
        <v>717</v>
      </c>
      <c r="C739" s="105">
        <v>3180000</v>
      </c>
    </row>
    <row r="740" spans="1:3" s="122" customFormat="1" ht="25.5" x14ac:dyDescent="0.2">
      <c r="A740" s="114"/>
      <c r="B740" s="115" t="s">
        <v>698</v>
      </c>
      <c r="C740" s="116">
        <f>+C718+C739+C725+C728+C731</f>
        <v>16098300</v>
      </c>
    </row>
    <row r="741" spans="1:3" s="57" customFormat="1" x14ac:dyDescent="0.2">
      <c r="A741" s="81"/>
      <c r="B741" s="59"/>
      <c r="C741" s="105"/>
    </row>
    <row r="742" spans="1:3" s="57" customFormat="1" x14ac:dyDescent="0.2">
      <c r="A742" s="81"/>
      <c r="B742" s="59"/>
      <c r="C742" s="105"/>
    </row>
    <row r="743" spans="1:3" s="57" customFormat="1" x14ac:dyDescent="0.2">
      <c r="A743" s="70" t="s">
        <v>358</v>
      </c>
      <c r="B743" s="68"/>
      <c r="C743" s="105"/>
    </row>
    <row r="744" spans="1:3" s="57" customFormat="1" x14ac:dyDescent="0.2">
      <c r="A744" s="70" t="s">
        <v>490</v>
      </c>
      <c r="B744" s="68"/>
      <c r="C744" s="105"/>
    </row>
    <row r="745" spans="1:3" s="57" customFormat="1" x14ac:dyDescent="0.2">
      <c r="A745" s="70" t="s">
        <v>408</v>
      </c>
      <c r="B745" s="68"/>
      <c r="C745" s="105"/>
    </row>
    <row r="746" spans="1:3" s="57" customFormat="1" x14ac:dyDescent="0.2">
      <c r="A746" s="70" t="s">
        <v>751</v>
      </c>
      <c r="B746" s="68"/>
      <c r="C746" s="105"/>
    </row>
    <row r="747" spans="1:3" s="57" customFormat="1" x14ac:dyDescent="0.2">
      <c r="A747" s="70"/>
      <c r="B747" s="61"/>
      <c r="C747" s="105"/>
    </row>
    <row r="748" spans="1:3" s="54" customFormat="1" ht="25.5" x14ac:dyDescent="0.2">
      <c r="A748" s="123">
        <v>720000</v>
      </c>
      <c r="B748" s="35" t="s">
        <v>12</v>
      </c>
      <c r="C748" s="105">
        <f>+C749</f>
        <v>8528400</v>
      </c>
    </row>
    <row r="749" spans="1:3" s="69" customFormat="1" ht="25.5" x14ac:dyDescent="0.2">
      <c r="A749" s="71">
        <v>722000</v>
      </c>
      <c r="B749" s="63" t="s">
        <v>700</v>
      </c>
      <c r="C749" s="109">
        <f t="shared" ref="C749" si="163">+C750</f>
        <v>8528400</v>
      </c>
    </row>
    <row r="750" spans="1:3" s="57" customFormat="1" x14ac:dyDescent="0.2">
      <c r="A750" s="70">
        <v>722500</v>
      </c>
      <c r="B750" s="41" t="s">
        <v>19</v>
      </c>
      <c r="C750" s="102">
        <f>4356700+423000+228200+19000+723000+12000+649500+15000+1372500+1500+322500+194400+23500+50700+112900+24000</f>
        <v>8528400</v>
      </c>
    </row>
    <row r="751" spans="1:3" s="54" customFormat="1" ht="51" x14ac:dyDescent="0.2">
      <c r="A751" s="123">
        <v>780000</v>
      </c>
      <c r="B751" s="35" t="s">
        <v>567</v>
      </c>
      <c r="C751" s="105">
        <f t="shared" ref="C751:C752" si="164">C752</f>
        <v>1227000</v>
      </c>
    </row>
    <row r="752" spans="1:3" s="69" customFormat="1" ht="25.5" x14ac:dyDescent="0.2">
      <c r="A752" s="71">
        <v>788000</v>
      </c>
      <c r="B752" s="63" t="s">
        <v>31</v>
      </c>
      <c r="C752" s="109">
        <f t="shared" si="164"/>
        <v>1227000</v>
      </c>
    </row>
    <row r="753" spans="1:3" s="57" customFormat="1" x14ac:dyDescent="0.2">
      <c r="A753" s="70">
        <v>788100</v>
      </c>
      <c r="B753" s="41" t="s">
        <v>31</v>
      </c>
      <c r="C753" s="102">
        <v>1227000</v>
      </c>
    </row>
    <row r="754" spans="1:3" s="54" customFormat="1" ht="25.5" x14ac:dyDescent="0.2">
      <c r="A754" s="123">
        <v>810000</v>
      </c>
      <c r="B754" s="59" t="s">
        <v>702</v>
      </c>
      <c r="C754" s="105">
        <f t="shared" ref="C754" si="165">C755</f>
        <v>35000</v>
      </c>
    </row>
    <row r="755" spans="1:3" s="69" customFormat="1" ht="25.5" x14ac:dyDescent="0.2">
      <c r="A755" s="71">
        <v>811000</v>
      </c>
      <c r="B755" s="68" t="s">
        <v>33</v>
      </c>
      <c r="C755" s="109">
        <f>C756</f>
        <v>35000</v>
      </c>
    </row>
    <row r="756" spans="1:3" s="57" customFormat="1" x14ac:dyDescent="0.2">
      <c r="A756" s="23">
        <v>811200</v>
      </c>
      <c r="B756" s="66" t="s">
        <v>35</v>
      </c>
      <c r="C756" s="102">
        <v>35000</v>
      </c>
    </row>
    <row r="757" spans="1:3" s="54" customFormat="1" ht="25.5" x14ac:dyDescent="0.2">
      <c r="A757" s="74">
        <v>930000</v>
      </c>
      <c r="B757" s="108" t="s">
        <v>699</v>
      </c>
      <c r="C757" s="105">
        <f t="shared" ref="C757:C758" si="166">+C758</f>
        <v>60300</v>
      </c>
    </row>
    <row r="758" spans="1:3" s="57" customFormat="1" x14ac:dyDescent="0.2">
      <c r="A758" s="124">
        <v>931000</v>
      </c>
      <c r="B758" s="42" t="s">
        <v>614</v>
      </c>
      <c r="C758" s="109">
        <f t="shared" si="166"/>
        <v>60300</v>
      </c>
    </row>
    <row r="759" spans="1:3" s="57" customFormat="1" x14ac:dyDescent="0.2">
      <c r="A759" s="38">
        <v>931100</v>
      </c>
      <c r="B759" s="41" t="s">
        <v>590</v>
      </c>
      <c r="C759" s="102">
        <v>60300</v>
      </c>
    </row>
    <row r="760" spans="1:3" s="57" customFormat="1" ht="51" x14ac:dyDescent="0.2">
      <c r="A760" s="123" t="s">
        <v>287</v>
      </c>
      <c r="B760" s="35" t="s">
        <v>717</v>
      </c>
      <c r="C760" s="105">
        <v>3954800</v>
      </c>
    </row>
    <row r="761" spans="1:3" s="122" customFormat="1" ht="25.5" x14ac:dyDescent="0.2">
      <c r="A761" s="114"/>
      <c r="B761" s="115" t="s">
        <v>698</v>
      </c>
      <c r="C761" s="116">
        <f>+C748+C757+C760+C751+C754</f>
        <v>13805500</v>
      </c>
    </row>
    <row r="762" spans="1:3" s="57" customFormat="1" x14ac:dyDescent="0.2">
      <c r="A762" s="81"/>
      <c r="B762" s="59"/>
      <c r="C762" s="105"/>
    </row>
    <row r="763" spans="1:3" s="57" customFormat="1" x14ac:dyDescent="0.2">
      <c r="A763" s="81"/>
      <c r="B763" s="59"/>
      <c r="C763" s="105"/>
    </row>
    <row r="764" spans="1:3" s="57" customFormat="1" x14ac:dyDescent="0.2">
      <c r="A764" s="70" t="s">
        <v>360</v>
      </c>
      <c r="B764" s="68"/>
      <c r="C764" s="105"/>
    </row>
    <row r="765" spans="1:3" s="57" customFormat="1" x14ac:dyDescent="0.2">
      <c r="A765" s="70" t="s">
        <v>490</v>
      </c>
      <c r="B765" s="68"/>
      <c r="C765" s="105"/>
    </row>
    <row r="766" spans="1:3" s="57" customFormat="1" x14ac:dyDescent="0.2">
      <c r="A766" s="70" t="s">
        <v>410</v>
      </c>
      <c r="B766" s="68"/>
      <c r="C766" s="105"/>
    </row>
    <row r="767" spans="1:3" s="57" customFormat="1" x14ac:dyDescent="0.2">
      <c r="A767" s="70" t="s">
        <v>293</v>
      </c>
      <c r="B767" s="68"/>
      <c r="C767" s="105"/>
    </row>
    <row r="768" spans="1:3" s="57" customFormat="1" x14ac:dyDescent="0.2">
      <c r="A768" s="70"/>
      <c r="B768" s="61"/>
      <c r="C768" s="105"/>
    </row>
    <row r="769" spans="1:3" s="54" customFormat="1" ht="25.5" x14ac:dyDescent="0.2">
      <c r="A769" s="123">
        <v>720000</v>
      </c>
      <c r="B769" s="35" t="s">
        <v>12</v>
      </c>
      <c r="C769" s="105">
        <f t="shared" ref="C769" si="167">+C770</f>
        <v>390500</v>
      </c>
    </row>
    <row r="770" spans="1:3" s="69" customFormat="1" ht="25.5" x14ac:dyDescent="0.2">
      <c r="A770" s="71">
        <v>722000</v>
      </c>
      <c r="B770" s="63" t="s">
        <v>700</v>
      </c>
      <c r="C770" s="109">
        <f t="shared" ref="C770" si="168">SUM(C771:C771)</f>
        <v>390500</v>
      </c>
    </row>
    <row r="771" spans="1:3" s="57" customFormat="1" x14ac:dyDescent="0.2">
      <c r="A771" s="70">
        <v>722500</v>
      </c>
      <c r="B771" s="41" t="s">
        <v>19</v>
      </c>
      <c r="C771" s="102">
        <f>320000+70500</f>
        <v>390500</v>
      </c>
    </row>
    <row r="772" spans="1:3" s="54" customFormat="1" ht="26.25" customHeight="1" x14ac:dyDescent="0.2">
      <c r="A772" s="123">
        <v>780000</v>
      </c>
      <c r="B772" s="35" t="s">
        <v>567</v>
      </c>
      <c r="C772" s="105">
        <f t="shared" ref="C772:C773" si="169">C773</f>
        <v>95000</v>
      </c>
    </row>
    <row r="773" spans="1:3" s="69" customFormat="1" ht="25.5" x14ac:dyDescent="0.2">
      <c r="A773" s="71">
        <v>788000</v>
      </c>
      <c r="B773" s="63" t="s">
        <v>31</v>
      </c>
      <c r="C773" s="109">
        <f t="shared" si="169"/>
        <v>95000</v>
      </c>
    </row>
    <row r="774" spans="1:3" s="57" customFormat="1" x14ac:dyDescent="0.2">
      <c r="A774" s="70">
        <v>788100</v>
      </c>
      <c r="B774" s="41" t="s">
        <v>31</v>
      </c>
      <c r="C774" s="102">
        <v>95000</v>
      </c>
    </row>
    <row r="775" spans="1:3" s="54" customFormat="1" ht="51" x14ac:dyDescent="0.2">
      <c r="A775" s="123" t="s">
        <v>287</v>
      </c>
      <c r="B775" s="35" t="s">
        <v>717</v>
      </c>
      <c r="C775" s="105">
        <v>150000</v>
      </c>
    </row>
    <row r="776" spans="1:3" s="122" customFormat="1" ht="25.5" x14ac:dyDescent="0.2">
      <c r="A776" s="114"/>
      <c r="B776" s="115" t="s">
        <v>698</v>
      </c>
      <c r="C776" s="116">
        <f t="shared" ref="C776" si="170">+C769+C772+C775</f>
        <v>635500</v>
      </c>
    </row>
    <row r="777" spans="1:3" s="57" customFormat="1" x14ac:dyDescent="0.2">
      <c r="A777" s="81"/>
      <c r="B777" s="59"/>
      <c r="C777" s="105"/>
    </row>
    <row r="778" spans="1:3" s="57" customFormat="1" x14ac:dyDescent="0.2">
      <c r="A778" s="81"/>
      <c r="B778" s="59"/>
      <c r="C778" s="105"/>
    </row>
    <row r="779" spans="1:3" s="57" customFormat="1" x14ac:dyDescent="0.2">
      <c r="A779" s="70" t="s">
        <v>361</v>
      </c>
      <c r="B779" s="68"/>
      <c r="C779" s="105"/>
    </row>
    <row r="780" spans="1:3" s="57" customFormat="1" x14ac:dyDescent="0.2">
      <c r="A780" s="70" t="s">
        <v>490</v>
      </c>
      <c r="B780" s="68"/>
      <c r="C780" s="105"/>
    </row>
    <row r="781" spans="1:3" s="57" customFormat="1" x14ac:dyDescent="0.2">
      <c r="A781" s="70" t="s">
        <v>411</v>
      </c>
      <c r="B781" s="68"/>
      <c r="C781" s="105"/>
    </row>
    <row r="782" spans="1:3" s="57" customFormat="1" x14ac:dyDescent="0.2">
      <c r="A782" s="70" t="s">
        <v>293</v>
      </c>
      <c r="B782" s="68"/>
      <c r="C782" s="105"/>
    </row>
    <row r="783" spans="1:3" s="57" customFormat="1" x14ac:dyDescent="0.2">
      <c r="A783" s="70"/>
      <c r="B783" s="61"/>
      <c r="C783" s="105"/>
    </row>
    <row r="784" spans="1:3" s="54" customFormat="1" ht="25.5" x14ac:dyDescent="0.2">
      <c r="A784" s="123">
        <v>720000</v>
      </c>
      <c r="B784" s="35" t="s">
        <v>12</v>
      </c>
      <c r="C784" s="105">
        <f t="shared" ref="C784" si="171">+C785</f>
        <v>11000</v>
      </c>
    </row>
    <row r="785" spans="1:3" s="69" customFormat="1" ht="25.5" x14ac:dyDescent="0.2">
      <c r="A785" s="71">
        <v>722000</v>
      </c>
      <c r="B785" s="63" t="s">
        <v>700</v>
      </c>
      <c r="C785" s="109">
        <f t="shared" ref="C785" si="172">SUM(C786:C786)</f>
        <v>11000</v>
      </c>
    </row>
    <row r="786" spans="1:3" s="57" customFormat="1" x14ac:dyDescent="0.2">
      <c r="A786" s="70">
        <v>722500</v>
      </c>
      <c r="B786" s="41" t="s">
        <v>19</v>
      </c>
      <c r="C786" s="102">
        <v>11000</v>
      </c>
    </row>
    <row r="787" spans="1:3" s="54" customFormat="1" ht="51" x14ac:dyDescent="0.2">
      <c r="A787" s="123" t="s">
        <v>287</v>
      </c>
      <c r="B787" s="35" t="s">
        <v>717</v>
      </c>
      <c r="C787" s="105">
        <v>37000</v>
      </c>
    </row>
    <row r="788" spans="1:3" s="122" customFormat="1" ht="25.5" x14ac:dyDescent="0.2">
      <c r="A788" s="114"/>
      <c r="B788" s="115" t="s">
        <v>698</v>
      </c>
      <c r="C788" s="116">
        <f t="shared" ref="C788" si="173">+C784+C787</f>
        <v>48000</v>
      </c>
    </row>
    <row r="789" spans="1:3" s="54" customFormat="1" ht="25.5" x14ac:dyDescent="0.2">
      <c r="A789" s="113"/>
      <c r="B789" s="59"/>
      <c r="C789" s="105"/>
    </row>
    <row r="790" spans="1:3" s="54" customFormat="1" ht="25.5" x14ac:dyDescent="0.2">
      <c r="A790" s="113"/>
      <c r="B790" s="59"/>
      <c r="C790" s="105"/>
    </row>
    <row r="791" spans="1:3" s="57" customFormat="1" x14ac:dyDescent="0.2">
      <c r="A791" s="70" t="s">
        <v>629</v>
      </c>
      <c r="B791" s="68"/>
      <c r="C791" s="105"/>
    </row>
    <row r="792" spans="1:3" s="57" customFormat="1" x14ac:dyDescent="0.2">
      <c r="A792" s="70" t="s">
        <v>490</v>
      </c>
      <c r="B792" s="68"/>
      <c r="C792" s="105"/>
    </row>
    <row r="793" spans="1:3" s="57" customFormat="1" x14ac:dyDescent="0.2">
      <c r="A793" s="70" t="s">
        <v>413</v>
      </c>
      <c r="B793" s="68"/>
      <c r="C793" s="105"/>
    </row>
    <row r="794" spans="1:3" s="57" customFormat="1" x14ac:dyDescent="0.2">
      <c r="A794" s="70" t="s">
        <v>501</v>
      </c>
      <c r="B794" s="68"/>
      <c r="C794" s="105"/>
    </row>
    <row r="795" spans="1:3" s="57" customFormat="1" x14ac:dyDescent="0.2">
      <c r="A795" s="70"/>
      <c r="B795" s="61"/>
      <c r="C795" s="105"/>
    </row>
    <row r="796" spans="1:3" s="57" customFormat="1" x14ac:dyDescent="0.2">
      <c r="A796" s="70"/>
      <c r="B796" s="61"/>
      <c r="C796" s="105"/>
    </row>
    <row r="797" spans="1:3" s="54" customFormat="1" ht="25.5" x14ac:dyDescent="0.2">
      <c r="A797" s="123">
        <v>720000</v>
      </c>
      <c r="B797" s="35" t="s">
        <v>12</v>
      </c>
      <c r="C797" s="105">
        <f>+C800+C798</f>
        <v>1950900</v>
      </c>
    </row>
    <row r="798" spans="1:3" s="69" customFormat="1" ht="51" x14ac:dyDescent="0.2">
      <c r="A798" s="71">
        <v>721000</v>
      </c>
      <c r="B798" s="63" t="s">
        <v>538</v>
      </c>
      <c r="C798" s="109">
        <f t="shared" ref="C798" si="174">C799</f>
        <v>25500</v>
      </c>
    </row>
    <row r="799" spans="1:3" s="57" customFormat="1" x14ac:dyDescent="0.2">
      <c r="A799" s="48">
        <v>721200</v>
      </c>
      <c r="B799" s="41" t="s">
        <v>14</v>
      </c>
      <c r="C799" s="102">
        <v>25500</v>
      </c>
    </row>
    <row r="800" spans="1:3" s="69" customFormat="1" ht="25.5" x14ac:dyDescent="0.2">
      <c r="A800" s="71">
        <v>722000</v>
      </c>
      <c r="B800" s="63" t="s">
        <v>700</v>
      </c>
      <c r="C800" s="109">
        <f t="shared" ref="C800" si="175">SUM(C801:C801)</f>
        <v>1925400</v>
      </c>
    </row>
    <row r="801" spans="1:3" s="57" customFormat="1" x14ac:dyDescent="0.2">
      <c r="A801" s="70">
        <v>722500</v>
      </c>
      <c r="B801" s="41" t="s">
        <v>19</v>
      </c>
      <c r="C801" s="102">
        <f>67400+1858000</f>
        <v>1925400</v>
      </c>
    </row>
    <row r="802" spans="1:3" s="54" customFormat="1" ht="51" x14ac:dyDescent="0.2">
      <c r="A802" s="74">
        <v>780000</v>
      </c>
      <c r="B802" s="29" t="s">
        <v>567</v>
      </c>
      <c r="C802" s="105">
        <f>+C803</f>
        <v>3000</v>
      </c>
    </row>
    <row r="803" spans="1:3" s="69" customFormat="1" ht="25.5" x14ac:dyDescent="0.2">
      <c r="A803" s="71">
        <v>787000</v>
      </c>
      <c r="B803" s="43" t="s">
        <v>25</v>
      </c>
      <c r="C803" s="109">
        <f>+C804</f>
        <v>3000</v>
      </c>
    </row>
    <row r="804" spans="1:3" s="57" customFormat="1" x14ac:dyDescent="0.2">
      <c r="A804" s="70">
        <v>787300</v>
      </c>
      <c r="B804" s="41" t="s">
        <v>28</v>
      </c>
      <c r="C804" s="102">
        <v>3000</v>
      </c>
    </row>
    <row r="805" spans="1:3" s="54" customFormat="1" ht="25.5" x14ac:dyDescent="0.2">
      <c r="A805" s="74">
        <v>810000</v>
      </c>
      <c r="B805" s="59" t="s">
        <v>702</v>
      </c>
      <c r="C805" s="105">
        <f t="shared" ref="C805:C806" si="176">C806</f>
        <v>282000</v>
      </c>
    </row>
    <row r="806" spans="1:3" s="69" customFormat="1" ht="51" x14ac:dyDescent="0.2">
      <c r="A806" s="71">
        <v>816000</v>
      </c>
      <c r="B806" s="43" t="s">
        <v>673</v>
      </c>
      <c r="C806" s="109">
        <f t="shared" si="176"/>
        <v>282000</v>
      </c>
    </row>
    <row r="807" spans="1:3" s="57" customFormat="1" ht="52.5" x14ac:dyDescent="0.2">
      <c r="A807" s="23">
        <v>816100</v>
      </c>
      <c r="B807" s="41" t="s">
        <v>673</v>
      </c>
      <c r="C807" s="102">
        <v>282000</v>
      </c>
    </row>
    <row r="808" spans="1:3" s="54" customFormat="1" ht="25.5" x14ac:dyDescent="0.2">
      <c r="A808" s="74">
        <v>930000</v>
      </c>
      <c r="B808" s="108" t="s">
        <v>699</v>
      </c>
      <c r="C808" s="105">
        <f>C809</f>
        <v>75000</v>
      </c>
    </row>
    <row r="809" spans="1:3" s="69" customFormat="1" ht="25.5" x14ac:dyDescent="0.2">
      <c r="A809" s="124">
        <v>931000</v>
      </c>
      <c r="B809" s="42" t="s">
        <v>614</v>
      </c>
      <c r="C809" s="109">
        <f>C810+C811</f>
        <v>75000</v>
      </c>
    </row>
    <row r="810" spans="1:3" s="57" customFormat="1" x14ac:dyDescent="0.2">
      <c r="A810" s="38">
        <v>931100</v>
      </c>
      <c r="B810" s="41" t="s">
        <v>590</v>
      </c>
      <c r="C810" s="102">
        <v>40000</v>
      </c>
    </row>
    <row r="811" spans="1:3" s="57" customFormat="1" x14ac:dyDescent="0.2">
      <c r="A811" s="38">
        <v>931900</v>
      </c>
      <c r="B811" s="41" t="s">
        <v>614</v>
      </c>
      <c r="C811" s="102">
        <v>35000</v>
      </c>
    </row>
    <row r="812" spans="1:3" s="122" customFormat="1" ht="25.5" x14ac:dyDescent="0.2">
      <c r="A812" s="114"/>
      <c r="B812" s="115" t="s">
        <v>698</v>
      </c>
      <c r="C812" s="116">
        <f>+C808+C797+C802+C805</f>
        <v>2310900</v>
      </c>
    </row>
    <row r="813" spans="1:3" s="54" customFormat="1" ht="25.5" x14ac:dyDescent="0.2">
      <c r="A813" s="113"/>
      <c r="B813" s="59"/>
      <c r="C813" s="105"/>
    </row>
    <row r="814" spans="1:3" s="54" customFormat="1" ht="25.5" x14ac:dyDescent="0.2">
      <c r="A814" s="113"/>
      <c r="B814" s="59"/>
      <c r="C814" s="105"/>
    </row>
    <row r="815" spans="1:3" s="54" customFormat="1" x14ac:dyDescent="0.2">
      <c r="A815" s="70" t="s">
        <v>506</v>
      </c>
      <c r="B815" s="68"/>
      <c r="C815" s="105"/>
    </row>
    <row r="816" spans="1:3" s="54" customFormat="1" x14ac:dyDescent="0.2">
      <c r="A816" s="70" t="s">
        <v>505</v>
      </c>
      <c r="B816" s="68"/>
      <c r="C816" s="105"/>
    </row>
    <row r="817" spans="1:3" s="54" customFormat="1" x14ac:dyDescent="0.2">
      <c r="A817" s="70" t="s">
        <v>410</v>
      </c>
      <c r="B817" s="68"/>
      <c r="C817" s="105"/>
    </row>
    <row r="818" spans="1:3" s="54" customFormat="1" x14ac:dyDescent="0.2">
      <c r="A818" s="70" t="s">
        <v>293</v>
      </c>
      <c r="B818" s="68"/>
      <c r="C818" s="105"/>
    </row>
    <row r="819" spans="1:3" s="54" customFormat="1" x14ac:dyDescent="0.2">
      <c r="A819" s="70"/>
      <c r="B819" s="61"/>
      <c r="C819" s="105"/>
    </row>
    <row r="820" spans="1:3" s="54" customFormat="1" ht="51" x14ac:dyDescent="0.2">
      <c r="A820" s="123" t="s">
        <v>287</v>
      </c>
      <c r="B820" s="35" t="s">
        <v>717</v>
      </c>
      <c r="C820" s="105">
        <v>908000</v>
      </c>
    </row>
    <row r="821" spans="1:3" s="57" customFormat="1" x14ac:dyDescent="0.2">
      <c r="A821" s="114"/>
      <c r="B821" s="115" t="s">
        <v>698</v>
      </c>
      <c r="C821" s="116">
        <f t="shared" ref="C821" si="177">C820</f>
        <v>908000</v>
      </c>
    </row>
    <row r="822" spans="1:3" s="57" customFormat="1" x14ac:dyDescent="0.2">
      <c r="A822" s="113"/>
      <c r="B822" s="59"/>
      <c r="C822" s="105"/>
    </row>
    <row r="823" spans="1:3" s="57" customFormat="1" x14ac:dyDescent="0.2">
      <c r="A823" s="113"/>
      <c r="B823" s="59"/>
      <c r="C823" s="105"/>
    </row>
    <row r="824" spans="1:3" s="57" customFormat="1" x14ac:dyDescent="0.2">
      <c r="A824" s="70" t="s">
        <v>516</v>
      </c>
      <c r="B824" s="68"/>
      <c r="C824" s="105"/>
    </row>
    <row r="825" spans="1:3" s="57" customFormat="1" x14ac:dyDescent="0.2">
      <c r="A825" s="70" t="s">
        <v>517</v>
      </c>
      <c r="B825" s="68"/>
      <c r="C825" s="105"/>
    </row>
    <row r="826" spans="1:3" s="57" customFormat="1" x14ac:dyDescent="0.2">
      <c r="A826" s="70" t="s">
        <v>445</v>
      </c>
      <c r="B826" s="68"/>
      <c r="C826" s="105"/>
    </row>
    <row r="827" spans="1:3" s="57" customFormat="1" x14ac:dyDescent="0.2">
      <c r="A827" s="70" t="s">
        <v>293</v>
      </c>
      <c r="B827" s="68"/>
      <c r="C827" s="105"/>
    </row>
    <row r="828" spans="1:3" s="57" customFormat="1" x14ac:dyDescent="0.2">
      <c r="A828" s="70"/>
      <c r="B828" s="61"/>
      <c r="C828" s="105"/>
    </row>
    <row r="829" spans="1:3" s="57" customFormat="1" ht="51" x14ac:dyDescent="0.2">
      <c r="A829" s="123" t="s">
        <v>287</v>
      </c>
      <c r="B829" s="35" t="s">
        <v>717</v>
      </c>
      <c r="C829" s="105">
        <v>23000</v>
      </c>
    </row>
    <row r="830" spans="1:3" s="57" customFormat="1" x14ac:dyDescent="0.2">
      <c r="A830" s="114"/>
      <c r="B830" s="115" t="s">
        <v>698</v>
      </c>
      <c r="C830" s="116">
        <f t="shared" ref="C830" si="178">C829</f>
        <v>23000</v>
      </c>
    </row>
    <row r="831" spans="1:3" s="57" customFormat="1" x14ac:dyDescent="0.2">
      <c r="A831" s="113"/>
      <c r="B831" s="59"/>
      <c r="C831" s="105"/>
    </row>
    <row r="832" spans="1:3" s="57" customFormat="1" x14ac:dyDescent="0.2">
      <c r="A832" s="113"/>
      <c r="B832" s="59"/>
      <c r="C832" s="105"/>
    </row>
  </sheetData>
  <mergeCells count="1">
    <mergeCell ref="A6:C6"/>
  </mergeCells>
  <printOptions horizontalCentered="1" gridLines="1"/>
  <pageMargins left="0" right="0" top="0" bottom="0" header="0" footer="0"/>
  <pageSetup paperSize="9" scale="56" firstPageNumber="96" orientation="portrait" useFirstPageNumber="1" r:id="rId1"/>
  <headerFooter>
    <oddFooter>&amp;C&amp;P</oddFooter>
  </headerFooter>
  <rowBreaks count="23" manualBreakCount="23">
    <brk id="44" max="2" man="1"/>
    <brk id="91" max="2" man="1"/>
    <brk id="133" max="2" man="1"/>
    <brk id="180" max="2" man="1"/>
    <brk id="191" max="2" man="1"/>
    <brk id="216" max="16383" man="1"/>
    <brk id="246" max="2" man="1"/>
    <brk id="273" max="2" man="1"/>
    <brk id="294" max="16383" man="1"/>
    <brk id="319" max="2" man="1"/>
    <brk id="358" max="2" man="1"/>
    <brk id="406" max="2" man="1"/>
    <brk id="454" max="2" man="1"/>
    <brk id="502" max="2" man="1"/>
    <brk id="550" max="16383" man="1"/>
    <brk id="586" max="2" man="1"/>
    <brk id="628" max="2" man="1"/>
    <brk id="676" max="2" man="1"/>
    <brk id="711" max="2" man="1"/>
    <brk id="741" max="2" man="1"/>
    <brk id="762" max="2" man="1"/>
    <brk id="789" max="2" man="1"/>
    <brk id="813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Општи дио</vt:lpstr>
      <vt:lpstr>Расходи</vt:lpstr>
      <vt:lpstr>Приходи - Фонд 02</vt:lpstr>
      <vt:lpstr>'Општи дио'!Print_Area</vt:lpstr>
      <vt:lpstr>'Приходи - Фонд 02'!Print_Area</vt:lpstr>
      <vt:lpstr>Расходи!Print_Area</vt:lpstr>
      <vt:lpstr>'Приходи - Фонд 02'!Print_Titles</vt:lpstr>
      <vt:lpstr>Расходи!Print_Titles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Jasmina Tesanovic</dc:creator>
  <cp:lastModifiedBy>Igor Sekulic</cp:lastModifiedBy>
  <cp:lastPrinted>2023-12-15T07:05:37Z</cp:lastPrinted>
  <dcterms:created xsi:type="dcterms:W3CDTF">2018-04-16T06:34:24Z</dcterms:created>
  <dcterms:modified xsi:type="dcterms:W3CDTF">2023-12-15T08:20:03Z</dcterms:modified>
</cp:coreProperties>
</file>